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5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</commentList>
</comments>
</file>

<file path=xl/sharedStrings.xml><?xml version="1.0" encoding="utf-8"?>
<sst xmlns="http://schemas.openxmlformats.org/spreadsheetml/2006/main" count="624" uniqueCount="382">
  <si>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</si>
  <si>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</si>
  <si>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</si>
  <si>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</si>
  <si>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</si>
  <si>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</si>
  <si>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</si>
  <si>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</si>
  <si>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</si>
  <si>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"01.11.2011"</t>
  </si>
  <si>
    <t>Frekans</t>
  </si>
  <si>
    <t>Q3</t>
  </si>
  <si>
    <t xml:space="preserve"> </t>
  </si>
  <si>
    <t xml:space="preserve">  </t>
  </si>
  <si>
    <t>HESAP KODU</t>
  </si>
  <si>
    <t>HESAP ADI</t>
  </si>
  <si>
    <t>TL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</si>
  <si>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</si>
  <si>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</si>
  <si>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</si>
  <si>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</si>
  <si>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</si>
  <si>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</si>
  <si>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</si>
  <si>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</si>
  <si>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</si>
  <si>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</si>
  <si>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</si>
  <si>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</si>
  <si>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</si>
  <si>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</si>
  <si>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</si>
  <si>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</si>
  <si>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</si>
  <si>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</si>
  <si>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</si>
  <si>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</si>
  <si>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</si>
  <si>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</si>
  <si>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TIBBİ KÖTÜ UYGULAMAYA İLİŞKİN ZORUNLU MALİ SORUMLULUK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</si>
  <si>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</si>
  <si>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</si>
  <si>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</si>
  <si>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</si>
  <si>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</si>
  <si>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</si>
  <si>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</si>
  <si>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</si>
  <si>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</si>
  <si>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</si>
  <si>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</si>
  <si>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</si>
  <si>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</si>
  <si>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</si>
  <si>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</si>
  <si>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</si>
  <si>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</si>
  <si>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</si>
  <si>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</si>
  <si>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</si>
  <si>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</si>
  <si>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</si>
  <si>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</si>
  <si>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</si>
  <si>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</si>
  <si>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</si>
  <si>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</si>
  <si>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</si>
  <si>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</si>
  <si>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</si>
  <si>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</si>
  <si>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</si>
  <si>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</si>
  <si>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</si>
  <si>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</si>
  <si>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DENİZ YOLCU TAŞIMACILIĞI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</si>
  <si>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</si>
  <si>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</si>
  <si>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</si>
  <si>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</si>
  <si>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</si>
  <si>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</si>
  <si>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</si>
  <si>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</si>
  <si>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DEVLET DESTEKLİ KÜÇÜKBAŞ HAYVAN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</si>
  <si>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</si>
  <si>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</si>
  <si>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</si>
  <si>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</si>
  <si>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</si>
  <si>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</si>
  <si>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</si>
  <si>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</si>
  <si>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</si>
  <si>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</si>
  <si>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</si>
  <si>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</si>
  <si>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</si>
  <si>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</si>
  <si>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Direkt Primler</t>
  </si>
  <si>
    <t>Yurtiçi</t>
  </si>
  <si>
    <t>Yurtdışı</t>
  </si>
  <si>
    <t>Endirekt Primler</t>
  </si>
  <si>
    <t xml:space="preserve">SGK’ya Aktarılmak Üzere Yazılan Primler </t>
  </si>
  <si>
    <t>Reasüröre Devredilen Primler (+/-)</t>
  </si>
  <si>
    <t>SGK’ya Aktarılan Primler (-)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</si>
  <si>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</si>
  <si>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</si>
  <si>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</si>
  <si>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</si>
  <si>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</si>
  <si>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</si>
  <si>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</si>
  <si>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Brüt Kaz.Primler Kar. Değ. SGK Payı (Devreden Kısım Düşülmüş)</t>
  </si>
  <si>
    <t>Kazanılmamış Primler Karşılığında SGK Payı (+/-)</t>
  </si>
  <si>
    <t>Devreden Kazanılmamış Primler Karşılığında SGK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</si>
  <si>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</si>
  <si>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</si>
  <si>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</si>
  <si>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</si>
  <si>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</si>
  <si>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</si>
  <si>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</si>
  <si>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</si>
  <si>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</si>
  <si>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</si>
  <si>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</si>
  <si>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</si>
  <si>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</si>
  <si>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</si>
  <si>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</si>
  <si>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</si>
  <si>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</si>
  <si>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</si>
  <si>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</si>
  <si>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</si>
  <si>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</si>
  <si>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</si>
  <si>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</si>
  <si>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</si>
  <si>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</si>
  <si>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</si>
  <si>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</si>
  <si>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</si>
  <si>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</si>
  <si>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</si>
  <si>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</si>
  <si>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</si>
  <si>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</si>
  <si>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</si>
  <si>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</si>
  <si>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</si>
  <si>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</si>
  <si>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Diğer Teknik Gelirler Reasürör Payı (+/-)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</si>
  <si>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</si>
  <si>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</si>
  <si>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</si>
  <si>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</si>
  <si>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</si>
  <si>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</si>
  <si>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Rücu ve Sovtaj Faaliyetlerinden Alacaklar Karşılığı (Brüt) (-)</t>
  </si>
  <si>
    <t>Rücu ve Sovtaj Faaliyetlerinden Alacaklar Reasürör Payı (+)</t>
  </si>
  <si>
    <t>Hayat Dışı Teknik Gider (-)</t>
  </si>
  <si>
    <t>Ödenen Hasarlar (Reasürör Payı Düşülmüş Olarak)</t>
  </si>
  <si>
    <t>Brüt Ödenen Hasarlar (+/-)</t>
  </si>
  <si>
    <t>Fiilen Ödenen Hasarlar (-)</t>
  </si>
  <si>
    <t>Tahsil Edilen Rücu Gelirleri (+)</t>
  </si>
  <si>
    <t>Tahsil Edilen Sovtaj Gelirleri (+)</t>
  </si>
  <si>
    <t>Ödenen Hasarlarda Reasürör Payı (+/-)</t>
  </si>
  <si>
    <t>Fiilen Ödenen Hasarlar Reasürör Payı (+)</t>
  </si>
  <si>
    <t>Tahsil Edilen Rücu Gelirleri Reasürör Payı(-)</t>
  </si>
  <si>
    <t>Tahsil Edilen Sovtaj Gelirleri Reasürör Payı(-)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</si>
  <si>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</si>
  <si>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</si>
  <si>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</si>
  <si>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</si>
  <si>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</si>
  <si>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</si>
  <si>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</si>
  <si>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</si>
  <si>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</si>
  <si>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</si>
  <si>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</si>
  <si>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</si>
  <si>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</si>
  <si>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</si>
  <si>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</si>
  <si>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</si>
  <si>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</si>
  <si>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</si>
  <si>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</si>
  <si>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</si>
  <si>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</si>
  <si>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</si>
  <si>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</si>
  <si>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</si>
  <si>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</si>
  <si>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</si>
  <si>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</si>
  <si>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</si>
  <si>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</si>
  <si>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</si>
  <si>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</si>
  <si>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</si>
  <si>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</si>
  <si>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>Diğer Teknik Giderler (-)</t>
  </si>
  <si>
    <t xml:space="preserve">Brüt Diğer Teknik Giderler </t>
  </si>
  <si>
    <t>Brüt Diğer Teknik Giderlerde Reasürör Payı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</si>
  <si>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</si>
  <si>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</si>
  <si>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</si>
  <si>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</si>
  <si>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</si>
  <si>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</si>
  <si>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</si>
  <si>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</si>
  <si>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</si>
  <si>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</si>
  <si>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</si>
  <si>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</si>
  <si>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</si>
  <si>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</si>
  <si>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</si>
  <si>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Tahakkuk Eden Rücu  Gelirleri (+)</t>
  </si>
  <si>
    <t>Tahakkuk Eden Rücu Gelirleri (Brüt) (+)</t>
  </si>
  <si>
    <t>Rücu Faaliyetlerinden Alacaklar Karşılığı (-)</t>
  </si>
  <si>
    <t>Rücu Faaliyetlerinden Alacaklar Karşılığı (Brüt) (-)</t>
  </si>
  <si>
    <t>Rücu Faaliyetlerinden Alacaklar Karşılığı Reasürör Payı (+)</t>
  </si>
  <si>
    <t>Hayat Teknik Gider (-)</t>
  </si>
  <si>
    <t>Ödenen Tazminatlar (Reasürör Payı Düşülmüş Olarak) (-)</t>
  </si>
  <si>
    <t>Brüt Ödenen Tazminatlar (+/-)</t>
  </si>
  <si>
    <t>Fiilen Ödenen Tazminatlar (-)</t>
  </si>
  <si>
    <t>Brüt Ödenen Tazminatlarda Reasürör Payı (+/-)</t>
  </si>
  <si>
    <t>Fiilen Ödenen Tazminatlar Reasürör Payı (+)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</si>
  <si>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</si>
  <si>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</si>
  <si>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</si>
  <si>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</si>
  <si>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</si>
  <si>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</si>
  <si>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</si>
  <si>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</si>
  <si>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</si>
  <si>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</si>
  <si>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</si>
  <si>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</si>
  <si>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</si>
  <si>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</si>
  <si>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</si>
  <si>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</si>
  <si>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</si>
  <si>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</si>
  <si>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</si>
  <si>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</si>
  <si>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</si>
  <si>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</si>
  <si>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</si>
  <si>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</si>
  <si>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</si>
  <si>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</si>
  <si>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</si>
  <si>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</si>
  <si>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</si>
  <si>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</si>
  <si>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</si>
  <si>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</si>
  <si>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</si>
  <si>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</si>
  <si>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</si>
  <si>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</si>
  <si>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</si>
  <si>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</si>
  <si>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</si>
  <si>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</si>
  <si>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</si>
  <si>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</si>
  <si>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</si>
  <si>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</si>
  <si>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</si>
  <si>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</si>
  <si>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</si>
  <si>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</si>
  <si>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</si>
  <si>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</si>
  <si>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</si>
  <si>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</si>
  <si>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</si>
  <si>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</si>
  <si>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</si>
  <si>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</si>
  <si>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</si>
  <si>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</si>
  <si>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</si>
  <si>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</si>
  <si>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</si>
  <si>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</si>
  <si>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</si>
  <si>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</si>
  <si>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</si>
  <si>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</si>
  <si>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</si>
  <si>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</si>
  <si>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</si>
  <si>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</si>
  <si>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</si>
  <si>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</si>
  <si>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</si>
  <si>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</si>
  <si>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</si>
  <si>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</si>
  <si>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</si>
  <si>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</si>
  <si>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</si>
  <si>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</si>
  <si>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</si>
  <si>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</si>
  <si>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</si>
  <si>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</si>
  <si>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</si>
  <si>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</si>
  <si>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</si>
  <si>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</si>
  <si>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</si>
  <si>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</si>
  <si>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</si>
  <si>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</si>
  <si>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</si>
  <si>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</si>
  <si>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</si>
  <si>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</si>
  <si>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</si>
  <si>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</si>
  <si>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</si>
  <si>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</si>
  <si>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</si>
  <si>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</si>
  <si>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</si>
  <si>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</si>
  <si>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</si>
  <si>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</si>
  <si>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</si>
  <si>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</si>
  <si>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</si>
  <si>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</si>
  <si>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</si>
  <si>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</si>
  <si>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</si>
  <si>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</si>
  <si>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</si>
  <si>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</si>
  <si>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</si>
  <si>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</si>
  <si>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</si>
  <si>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</si>
  <si>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</si>
  <si>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</si>
  <si>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</si>
  <si>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</si>
  <si>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</si>
  <si>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</si>
  <si>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</si>
  <si>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</si>
  <si>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</si>
  <si>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</si>
  <si>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</si>
  <si>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</si>
  <si>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</si>
  <si>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</si>
  <si>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</si>
  <si>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</si>
  <si>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</si>
  <si>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</si>
  <si>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</si>
  <si>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</si>
  <si>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</si>
  <si>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</si>
  <si>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</si>
  <si>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</si>
  <si>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</si>
  <si>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</si>
  <si>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"18.10.2011"</t>
  </si>
  <si>
    <t>AXA SİGORTA A.Ş.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</si>
</sst>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" fontId="0" fillId="33" borderId="10" xfId="48" applyNumberFormat="1" applyFont="1" applyFill="1" applyBorder="1">
      <alignment/>
      <protection/>
    </xf>
    <xf numFmtId="1" fontId="1" fillId="34" borderId="11" xfId="48" applyNumberFormat="1" applyFont="1" applyFill="1" applyBorder="1" applyAlignment="1">
      <alignment horizontal="center" vertical="center"/>
      <protection/>
    </xf>
    <xf numFmtId="1" fontId="0" fillId="33" borderId="12" xfId="48" applyNumberFormat="1" applyFont="1" applyFill="1" applyBorder="1">
      <alignment/>
      <protection/>
    </xf>
    <xf numFmtId="0" fontId="0" fillId="33" borderId="11" xfId="48" applyFont="1" applyFill="1" applyBorder="1">
      <alignment/>
      <protection/>
    </xf>
    <xf numFmtId="1" fontId="1" fillId="34" borderId="13" xfId="48" applyNumberFormat="1" applyFont="1" applyFill="1" applyBorder="1" applyAlignment="1">
      <alignment horizontal="left" vertical="center" wrapText="1"/>
      <protection/>
    </xf>
    <xf numFmtId="1" fontId="1" fillId="34" borderId="11" xfId="48" applyNumberFormat="1" applyFont="1" applyFill="1" applyBorder="1" applyAlignment="1">
      <alignment horizontal="center" vertical="center" wrapText="1"/>
      <protection/>
    </xf>
    <xf numFmtId="1" fontId="1" fillId="34" borderId="14" xfId="48" applyNumberFormat="1" applyFont="1" applyFill="1" applyBorder="1" applyAlignment="1">
      <alignment horizontal="left" vertical="center" wrapText="1"/>
      <protection/>
    </xf>
    <xf numFmtId="0" fontId="2" fillId="35" borderId="11" xfId="48" applyFont="1" applyFill="1" applyBorder="1" applyAlignment="1" applyProtection="1">
      <alignment horizontal="center" wrapText="1"/>
      <protection locked="0"/>
    </xf>
    <xf numFmtId="1" fontId="1" fillId="34" borderId="11" xfId="48" applyNumberFormat="1" applyFont="1" applyFill="1" applyBorder="1" applyAlignment="1">
      <alignment horizontal="left" vertical="center" wrapText="1"/>
      <protection/>
    </xf>
    <xf numFmtId="1" fontId="1" fillId="34" borderId="11" xfId="48" applyNumberFormat="1" applyFont="1" applyFill="1" applyBorder="1" applyAlignment="1" applyProtection="1">
      <alignment horizontal="center" vertical="center" wrapText="1"/>
      <protection/>
    </xf>
    <xf numFmtId="172" fontId="1" fillId="34" borderId="11" xfId="48" applyNumberFormat="1" applyFont="1" applyFill="1" applyBorder="1" applyAlignment="1" applyProtection="1">
      <alignment horizontal="center" vertical="center" wrapText="1"/>
      <protection/>
    </xf>
    <xf numFmtId="1" fontId="1" fillId="34" borderId="11" xfId="48" applyNumberFormat="1" applyFont="1" applyFill="1" applyBorder="1" applyAlignment="1" applyProtection="1">
      <alignment horizontal="center" vertical="center" wrapText="1"/>
      <protection/>
    </xf>
    <xf numFmtId="0" fontId="6" fillId="33" borderId="11" xfId="48" applyFont="1" applyFill="1" applyBorder="1">
      <alignment/>
      <protection/>
    </xf>
    <xf numFmtId="0" fontId="6" fillId="33" borderId="10" xfId="48" applyFont="1" applyFill="1" applyBorder="1">
      <alignment/>
      <protection/>
    </xf>
    <xf numFmtId="4" fontId="1" fillId="33" borderId="15" xfId="48" applyNumberFormat="1" applyFont="1" applyFill="1" applyBorder="1" applyAlignment="1">
      <alignment horizontal="right" vertical="center"/>
      <protection/>
    </xf>
    <xf numFmtId="0" fontId="7" fillId="36" borderId="11" xfId="47" applyFont="1" applyFill="1" applyBorder="1" applyAlignment="1" applyProtection="1" quotePrefix="1">
      <alignment horizontal="center"/>
      <protection/>
    </xf>
    <xf numFmtId="0" fontId="7" fillId="36" borderId="11" xfId="47" applyFont="1" applyFill="1" applyBorder="1" applyAlignment="1">
      <alignment horizontal="center"/>
      <protection/>
    </xf>
    <xf numFmtId="0" fontId="7" fillId="36" borderId="10" xfId="47" applyFont="1" applyFill="1" applyBorder="1" applyAlignment="1">
      <alignment horizontal="center"/>
      <protection/>
    </xf>
    <xf numFmtId="0" fontId="7" fillId="34" borderId="16" xfId="48" applyFont="1" applyFill="1" applyBorder="1" applyAlignment="1">
      <alignment horizontal="center" vertical="top"/>
      <protection/>
    </xf>
    <xf numFmtId="0" fontId="7" fillId="34" borderId="17" xfId="48" applyFont="1" applyFill="1" applyBorder="1" applyAlignment="1">
      <alignment horizontal="center" vertical="top"/>
      <protection/>
    </xf>
    <xf numFmtId="4" fontId="1" fillId="34" borderId="18" xfId="48" applyNumberFormat="1" applyFont="1" applyFill="1" applyBorder="1" applyAlignment="1">
      <alignment horizontal="center" vertical="top"/>
      <protection/>
    </xf>
    <xf numFmtId="0" fontId="9" fillId="34" borderId="19" xfId="47" applyFont="1" applyFill="1" applyBorder="1" applyAlignment="1" applyProtection="1">
      <alignment horizontal="center" vertical="top" wrapText="1"/>
      <protection/>
    </xf>
    <xf numFmtId="0" fontId="9" fillId="34" borderId="11" xfId="47" applyFont="1" applyFill="1" applyBorder="1" applyAlignment="1" applyProtection="1">
      <alignment horizontal="center" vertical="top" wrapText="1"/>
      <protection/>
    </xf>
    <xf numFmtId="0" fontId="9" fillId="34" borderId="11" xfId="47" applyFont="1" applyFill="1" applyBorder="1" applyAlignment="1" applyProtection="1" quotePrefix="1">
      <alignment horizontal="center" vertical="top" wrapText="1"/>
      <protection/>
    </xf>
    <xf numFmtId="0" fontId="7" fillId="34" borderId="11" xfId="47" applyFont="1" applyFill="1" applyBorder="1" applyAlignment="1">
      <alignment horizontal="center" vertical="top" wrapText="1"/>
      <protection/>
    </xf>
    <xf numFmtId="0" fontId="7" fillId="34" borderId="10" xfId="47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10" fillId="36" borderId="20" xfId="48" applyFont="1" applyFill="1" applyBorder="1" applyAlignment="1">
      <alignment horizontal="left"/>
      <protection/>
    </xf>
    <xf numFmtId="0" fontId="10" fillId="36" borderId="11" xfId="48" applyFont="1" applyFill="1" applyBorder="1" applyAlignment="1">
      <alignment horizontal="left"/>
      <protection/>
    </xf>
    <xf numFmtId="4" fontId="1" fillId="36" borderId="18" xfId="48" applyNumberFormat="1" applyFont="1" applyFill="1" applyBorder="1" applyAlignment="1">
      <alignment horizontal="right"/>
      <protection/>
    </xf>
    <xf numFmtId="0" fontId="9" fillId="36" borderId="21" xfId="47" applyFont="1" applyFill="1" applyBorder="1" applyAlignment="1" applyProtection="1">
      <alignment horizontal="center" vertical="top" wrapText="1"/>
      <protection/>
    </xf>
    <xf numFmtId="0" fontId="7" fillId="36" borderId="21" xfId="47" applyFont="1" applyFill="1" applyBorder="1" applyAlignment="1">
      <alignment horizontal="center" vertical="top" wrapText="1"/>
      <protection/>
    </xf>
    <xf numFmtId="0" fontId="11" fillId="36" borderId="20" xfId="48" applyNumberFormat="1" applyFont="1" applyFill="1" applyBorder="1" applyAlignment="1">
      <alignment horizontal="left"/>
      <protection/>
    </xf>
    <xf numFmtId="0" fontId="11" fillId="36" borderId="11" xfId="48" applyNumberFormat="1" applyFont="1" applyFill="1" applyBorder="1" applyAlignment="1">
      <alignment horizontal="left"/>
      <protection/>
    </xf>
    <xf numFmtId="4" fontId="11" fillId="36" borderId="18" xfId="48" applyNumberFormat="1" applyFont="1" applyFill="1" applyBorder="1" applyAlignment="1">
      <alignment horizontal="right"/>
      <protection/>
    </xf>
    <xf numFmtId="4" fontId="11" fillId="36" borderId="19" xfId="48" applyNumberFormat="1" applyFont="1" applyFill="1" applyBorder="1" applyAlignment="1">
      <alignment horizontal="right"/>
      <protection/>
    </xf>
    <xf numFmtId="0" fontId="9" fillId="36" borderId="22" xfId="47" applyFont="1" applyFill="1" applyBorder="1" applyAlignment="1" applyProtection="1">
      <alignment horizontal="center" vertical="top" wrapText="1"/>
      <protection/>
    </xf>
    <xf numFmtId="0" fontId="7" fillId="36" borderId="22" xfId="47" applyFont="1" applyFill="1" applyBorder="1" applyAlignment="1">
      <alignment horizontal="center" vertical="top" wrapText="1"/>
      <protection/>
    </xf>
    <xf numFmtId="0" fontId="12" fillId="36" borderId="20" xfId="48" applyNumberFormat="1" applyFont="1" applyFill="1" applyBorder="1" applyAlignment="1">
      <alignment horizontal="left"/>
      <protection/>
    </xf>
    <xf numFmtId="0" fontId="12" fillId="36" borderId="11" xfId="48" applyNumberFormat="1" applyFont="1" applyFill="1" applyBorder="1" applyAlignment="1">
      <alignment horizontal="left"/>
      <protection/>
    </xf>
    <xf numFmtId="4" fontId="12" fillId="36" borderId="18" xfId="48" applyNumberFormat="1" applyFont="1" applyFill="1" applyBorder="1" applyAlignment="1">
      <alignment horizontal="right"/>
      <protection/>
    </xf>
    <xf numFmtId="4" fontId="12" fillId="36" borderId="19" xfId="48" applyNumberFormat="1" applyFont="1" applyFill="1" applyBorder="1" applyAlignment="1" applyProtection="1">
      <alignment horizontal="right"/>
      <protection/>
    </xf>
    <xf numFmtId="0" fontId="13" fillId="36" borderId="20" xfId="48" applyNumberFormat="1" applyFont="1" applyFill="1" applyBorder="1" applyAlignment="1">
      <alignment horizontal="left"/>
      <protection/>
    </xf>
    <xf numFmtId="0" fontId="13" fillId="36" borderId="11" xfId="48" applyNumberFormat="1" applyFont="1" applyFill="1" applyBorder="1" applyAlignment="1">
      <alignment horizontal="left"/>
      <protection/>
    </xf>
    <xf numFmtId="0" fontId="14" fillId="36" borderId="20" xfId="48" applyNumberFormat="1" applyFont="1" applyFill="1" applyBorder="1" applyAlignment="1">
      <alignment horizontal="left"/>
      <protection/>
    </xf>
    <xf numFmtId="0" fontId="14" fillId="36" borderId="11" xfId="48" applyNumberFormat="1" applyFont="1" applyFill="1" applyBorder="1" applyAlignment="1">
      <alignment horizontal="left"/>
      <protection/>
    </xf>
    <xf numFmtId="4" fontId="12" fillId="35" borderId="19" xfId="48" applyNumberFormat="1" applyFont="1" applyFill="1" applyBorder="1" applyAlignment="1" applyProtection="1">
      <alignment horizontal="right"/>
      <protection locked="0"/>
    </xf>
    <xf numFmtId="4" fontId="12" fillId="35" borderId="11" xfId="48" applyNumberFormat="1" applyFont="1" applyFill="1" applyBorder="1" applyAlignment="1" applyProtection="1">
      <alignment horizontal="right"/>
      <protection locked="0"/>
    </xf>
    <xf numFmtId="0" fontId="7" fillId="36" borderId="22" xfId="47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4" fontId="12" fillId="36" borderId="19" xfId="48" applyNumberFormat="1" applyFont="1" applyFill="1" applyBorder="1" applyAlignment="1">
      <alignment horizontal="right"/>
      <protection/>
    </xf>
    <xf numFmtId="4" fontId="12" fillId="36" borderId="11" xfId="48" applyNumberFormat="1" applyFont="1" applyFill="1" applyBorder="1" applyAlignment="1">
      <alignment horizontal="right"/>
      <protection/>
    </xf>
    <xf numFmtId="4" fontId="12" fillId="36" borderId="10" xfId="48" applyNumberFormat="1" applyFont="1" applyFill="1" applyBorder="1" applyAlignment="1">
      <alignment horizontal="right"/>
      <protection/>
    </xf>
    <xf numFmtId="0" fontId="13" fillId="36" borderId="11" xfId="48" applyFont="1" applyFill="1" applyBorder="1" applyAlignment="1">
      <alignment/>
      <protection/>
    </xf>
    <xf numFmtId="4" fontId="1" fillId="35" borderId="19" xfId="48" applyNumberFormat="1" applyFont="1" applyFill="1" applyBorder="1" applyAlignment="1" applyProtection="1">
      <alignment horizontal="right"/>
      <protection locked="0"/>
    </xf>
    <xf numFmtId="4" fontId="1" fillId="35" borderId="11" xfId="48" applyNumberFormat="1" applyFont="1" applyFill="1" applyBorder="1" applyAlignment="1" applyProtection="1">
      <alignment horizontal="right"/>
      <protection locked="0"/>
    </xf>
    <xf numFmtId="4" fontId="11" fillId="36" borderId="11" xfId="48" applyNumberFormat="1" applyFont="1" applyFill="1" applyBorder="1" applyAlignment="1">
      <alignment horizontal="right"/>
      <protection/>
    </xf>
    <xf numFmtId="4" fontId="11" fillId="36" borderId="10" xfId="48" applyNumberFormat="1" applyFont="1" applyFill="1" applyBorder="1" applyAlignment="1">
      <alignment horizontal="right"/>
      <protection/>
    </xf>
    <xf numFmtId="4" fontId="1" fillId="36" borderId="19" xfId="48" applyNumberFormat="1" applyFont="1" applyFill="1" applyBorder="1" applyAlignment="1">
      <alignment horizontal="right"/>
      <protection/>
    </xf>
    <xf numFmtId="0" fontId="15" fillId="36" borderId="20" xfId="48" applyNumberFormat="1" applyFont="1" applyFill="1" applyBorder="1" applyAlignment="1">
      <alignment horizontal="left"/>
      <protection/>
    </xf>
    <xf numFmtId="0" fontId="15" fillId="36" borderId="11" xfId="48" applyNumberFormat="1" applyFont="1" applyFill="1" applyBorder="1" applyAlignment="1">
      <alignment horizontal="left"/>
      <protection/>
    </xf>
    <xf numFmtId="0" fontId="9" fillId="36" borderId="23" xfId="47" applyFont="1" applyFill="1" applyBorder="1" applyAlignment="1" applyProtection="1">
      <alignment horizontal="center" vertical="top" wrapText="1"/>
      <protection/>
    </xf>
    <xf numFmtId="0" fontId="7" fillId="36" borderId="23" xfId="47" applyFont="1" applyFill="1" applyBorder="1" applyAlignment="1">
      <alignment horizontal="center" vertical="top" wrapText="1"/>
      <protection/>
    </xf>
    <xf numFmtId="0" fontId="7" fillId="36" borderId="17" xfId="47" applyFont="1" applyFill="1" applyBorder="1" applyAlignment="1">
      <alignment horizontal="center" vertical="top" wrapText="1"/>
      <protection/>
    </xf>
    <xf numFmtId="4" fontId="12" fillId="35" borderId="24" xfId="48" applyNumberFormat="1" applyFont="1" applyFill="1" applyBorder="1" applyAlignment="1" applyProtection="1">
      <alignment horizontal="right"/>
      <protection locked="0"/>
    </xf>
    <xf numFmtId="4" fontId="12" fillId="35" borderId="25" xfId="48" applyNumberFormat="1" applyFont="1" applyFill="1" applyBorder="1" applyAlignment="1" applyProtection="1">
      <alignment horizontal="right"/>
      <protection locked="0"/>
    </xf>
    <xf numFmtId="4" fontId="12" fillId="35" borderId="20" xfId="48" applyNumberFormat="1" applyFont="1" applyFill="1" applyBorder="1" applyAlignment="1" applyProtection="1">
      <alignment horizontal="right"/>
      <protection locked="0"/>
    </xf>
    <xf numFmtId="4" fontId="1" fillId="36" borderId="1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12" fillId="0" borderId="0" xfId="48" applyNumberFormat="1" applyFont="1" applyFill="1" applyBorder="1" applyAlignment="1" applyProtection="1">
      <alignment horizontal="right"/>
      <protection/>
    </xf>
    <xf numFmtId="4" fontId="1" fillId="36" borderId="10" xfId="0" applyNumberFormat="1" applyFont="1" applyFill="1" applyBorder="1" applyAlignment="1">
      <alignment horizontal="right"/>
    </xf>
    <xf numFmtId="4" fontId="1" fillId="36" borderId="11" xfId="0" applyNumberFormat="1" applyFont="1" applyFill="1" applyBorder="1" applyAlignment="1">
      <alignment horizontal="right"/>
    </xf>
    <xf numFmtId="4" fontId="11" fillId="0" borderId="0" xfId="48" applyNumberFormat="1" applyFont="1" applyFill="1" applyBorder="1" applyAlignment="1">
      <alignment horizontal="right"/>
      <protection/>
    </xf>
    <xf numFmtId="4" fontId="12" fillId="36" borderId="18" xfId="48" applyNumberFormat="1" applyFont="1" applyFill="1" applyBorder="1" applyAlignment="1" applyProtection="1">
      <alignment horizontal="right"/>
      <protection/>
    </xf>
    <xf numFmtId="4" fontId="12" fillId="35" borderId="10" xfId="48" applyNumberFormat="1" applyFont="1" applyFill="1" applyBorder="1" applyAlignment="1" applyProtection="1">
      <alignment horizontal="right"/>
      <protection locked="0"/>
    </xf>
    <xf numFmtId="4" fontId="11" fillId="0" borderId="0" xfId="48" applyNumberFormat="1" applyFont="1" applyFill="1" applyBorder="1" applyAlignment="1" applyProtection="1">
      <alignment horizontal="right"/>
      <protection/>
    </xf>
    <xf numFmtId="4" fontId="1" fillId="0" borderId="0" xfId="48" applyNumberFormat="1" applyFont="1" applyFill="1" applyBorder="1" applyAlignment="1" applyProtection="1">
      <alignment horizontal="right"/>
      <protection/>
    </xf>
    <xf numFmtId="4" fontId="12" fillId="0" borderId="0" xfId="48" applyNumberFormat="1" applyFont="1" applyFill="1" applyBorder="1" applyAlignment="1">
      <alignment horizontal="right"/>
      <protection/>
    </xf>
    <xf numFmtId="4" fontId="1" fillId="35" borderId="10" xfId="48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4" fontId="11" fillId="33" borderId="0" xfId="48" applyNumberFormat="1" applyFont="1" applyFill="1" applyBorder="1" applyAlignment="1" applyProtection="1">
      <alignment horizontal="right"/>
      <protection/>
    </xf>
    <xf numFmtId="4" fontId="11" fillId="33" borderId="0" xfId="48" applyNumberFormat="1" applyFont="1" applyFill="1" applyBorder="1" applyAlignment="1">
      <alignment horizontal="right"/>
      <protection/>
    </xf>
    <xf numFmtId="4" fontId="12" fillId="33" borderId="0" xfId="48" applyNumberFormat="1" applyFont="1" applyFill="1" applyBorder="1" applyAlignment="1" applyProtection="1">
      <alignment horizontal="right"/>
      <protection locked="0"/>
    </xf>
    <xf numFmtId="4" fontId="11" fillId="35" borderId="18" xfId="48" applyNumberFormat="1" applyFont="1" applyFill="1" applyBorder="1" applyAlignment="1" applyProtection="1">
      <alignment horizontal="right"/>
      <protection locked="0"/>
    </xf>
    <xf numFmtId="4" fontId="12" fillId="35" borderId="18" xfId="48" applyNumberFormat="1" applyFont="1" applyFill="1" applyBorder="1" applyAlignment="1" applyProtection="1">
      <alignment horizontal="right"/>
      <protection locked="0"/>
    </xf>
    <xf numFmtId="4" fontId="1" fillId="35" borderId="18" xfId="48" applyNumberFormat="1" applyFont="1" applyFill="1" applyBorder="1" applyAlignment="1" applyProtection="1">
      <alignment horizontal="right"/>
      <protection locked="0"/>
    </xf>
    <xf numFmtId="4" fontId="11" fillId="36" borderId="18" xfId="48" applyNumberFormat="1" applyFont="1" applyFill="1" applyBorder="1" applyAlignment="1" applyProtection="1">
      <alignment horizontal="right"/>
      <protection/>
    </xf>
    <xf numFmtId="4" fontId="12" fillId="36" borderId="14" xfId="48" applyNumberFormat="1" applyFont="1" applyFill="1" applyBorder="1" applyAlignment="1">
      <alignment horizontal="right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DATA" xfId="47"/>
    <cellStyle name="Normal_DATA-ye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ispalar\Desktop\30092011_Mizan_Yans&#305;tm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ispalar\Desktop\30092011_Mizan_Ye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ZAN"/>
      <sheetName val="PIVOT_TABLE_GT"/>
      <sheetName val="PIVOT_TABLE_FINS.YATR."/>
      <sheetName val="KONT."/>
      <sheetName val="YATIRIM GLR."/>
    </sheetNames>
    <sheetDataSet>
      <sheetData sheetId="1">
        <row r="2">
          <cell r="B2">
            <v>701</v>
          </cell>
          <cell r="C2">
            <v>702</v>
          </cell>
          <cell r="D2">
            <v>703</v>
          </cell>
          <cell r="E2">
            <v>710</v>
          </cell>
          <cell r="F2">
            <v>711</v>
          </cell>
          <cell r="G2">
            <v>712</v>
          </cell>
          <cell r="H2">
            <v>714</v>
          </cell>
          <cell r="I2">
            <v>715</v>
          </cell>
          <cell r="J2">
            <v>716</v>
          </cell>
          <cell r="K2">
            <v>717</v>
          </cell>
          <cell r="L2">
            <v>718</v>
          </cell>
          <cell r="M2">
            <v>719</v>
          </cell>
          <cell r="N2">
            <v>720</v>
          </cell>
          <cell r="O2">
            <v>721</v>
          </cell>
          <cell r="P2">
            <v>723</v>
          </cell>
          <cell r="Q2">
            <v>724</v>
          </cell>
          <cell r="R2">
            <v>725</v>
          </cell>
          <cell r="S2">
            <v>726</v>
          </cell>
          <cell r="T2">
            <v>727</v>
          </cell>
          <cell r="U2">
            <v>728</v>
          </cell>
          <cell r="V2">
            <v>730</v>
          </cell>
          <cell r="W2">
            <v>731</v>
          </cell>
          <cell r="X2">
            <v>733</v>
          </cell>
          <cell r="Y2">
            <v>734</v>
          </cell>
          <cell r="Z2">
            <v>750</v>
          </cell>
          <cell r="AA2">
            <v>751</v>
          </cell>
          <cell r="AB2">
            <v>760</v>
          </cell>
          <cell r="AC2">
            <v>765</v>
          </cell>
          <cell r="AD2">
            <v>766</v>
          </cell>
          <cell r="AE2">
            <v>767</v>
          </cell>
          <cell r="AF2">
            <v>768</v>
          </cell>
          <cell r="AG2">
            <v>770</v>
          </cell>
          <cell r="AH2">
            <v>775</v>
          </cell>
          <cell r="AI2">
            <v>776</v>
          </cell>
          <cell r="AJ2">
            <v>777</v>
          </cell>
          <cell r="AK2">
            <v>778</v>
          </cell>
          <cell r="AL2">
            <v>779</v>
          </cell>
          <cell r="AM2">
            <v>780</v>
          </cell>
          <cell r="AN2">
            <v>781</v>
          </cell>
          <cell r="AO2">
            <v>782</v>
          </cell>
          <cell r="AP2">
            <v>783</v>
          </cell>
          <cell r="AQ2">
            <v>785</v>
          </cell>
          <cell r="AR2">
            <v>786</v>
          </cell>
          <cell r="AS2" t="e">
            <v>#VALUE!</v>
          </cell>
          <cell r="AT2">
            <v>701</v>
          </cell>
          <cell r="AU2">
            <v>702</v>
          </cell>
          <cell r="AV2">
            <v>703</v>
          </cell>
          <cell r="AW2">
            <v>710</v>
          </cell>
          <cell r="AX2">
            <v>711</v>
          </cell>
          <cell r="AY2">
            <v>712</v>
          </cell>
          <cell r="AZ2">
            <v>713</v>
          </cell>
          <cell r="BA2">
            <v>714</v>
          </cell>
          <cell r="BB2">
            <v>715</v>
          </cell>
          <cell r="BC2">
            <v>716</v>
          </cell>
          <cell r="BD2">
            <v>717</v>
          </cell>
          <cell r="BE2">
            <v>718</v>
          </cell>
          <cell r="BF2">
            <v>719</v>
          </cell>
          <cell r="BG2">
            <v>720</v>
          </cell>
          <cell r="BH2">
            <v>721</v>
          </cell>
          <cell r="BI2">
            <v>723</v>
          </cell>
          <cell r="BJ2">
            <v>724</v>
          </cell>
          <cell r="BK2">
            <v>725</v>
          </cell>
          <cell r="BL2">
            <v>726</v>
          </cell>
          <cell r="BM2">
            <v>727</v>
          </cell>
          <cell r="BN2">
            <v>728</v>
          </cell>
          <cell r="BO2">
            <v>729</v>
          </cell>
          <cell r="BP2">
            <v>730</v>
          </cell>
          <cell r="BQ2">
            <v>731</v>
          </cell>
          <cell r="BR2">
            <v>732</v>
          </cell>
          <cell r="BS2">
            <v>733</v>
          </cell>
          <cell r="BT2">
            <v>734</v>
          </cell>
          <cell r="BU2">
            <v>735</v>
          </cell>
          <cell r="BV2">
            <v>736</v>
          </cell>
          <cell r="BW2">
            <v>737</v>
          </cell>
          <cell r="BX2">
            <v>738</v>
          </cell>
          <cell r="BY2">
            <v>739</v>
          </cell>
          <cell r="BZ2">
            <v>740</v>
          </cell>
          <cell r="CA2">
            <v>741</v>
          </cell>
          <cell r="CB2">
            <v>742</v>
          </cell>
          <cell r="CC2">
            <v>743</v>
          </cell>
          <cell r="CD2">
            <v>744</v>
          </cell>
          <cell r="CE2">
            <v>745</v>
          </cell>
          <cell r="CF2">
            <v>746</v>
          </cell>
          <cell r="CG2">
            <v>747</v>
          </cell>
          <cell r="CH2">
            <v>748</v>
          </cell>
          <cell r="CI2">
            <v>749</v>
          </cell>
          <cell r="CJ2">
            <v>750</v>
          </cell>
          <cell r="CK2">
            <v>752</v>
          </cell>
          <cell r="CL2">
            <v>753</v>
          </cell>
          <cell r="CM2">
            <v>754</v>
          </cell>
          <cell r="CN2">
            <v>755</v>
          </cell>
          <cell r="CO2">
            <v>756</v>
          </cell>
          <cell r="CP2">
            <v>757</v>
          </cell>
          <cell r="CQ2">
            <v>758</v>
          </cell>
          <cell r="CR2">
            <v>759</v>
          </cell>
          <cell r="CS2">
            <v>760</v>
          </cell>
          <cell r="CT2">
            <v>761</v>
          </cell>
          <cell r="CU2">
            <v>765</v>
          </cell>
          <cell r="CV2">
            <v>766</v>
          </cell>
          <cell r="CW2">
            <v>767</v>
          </cell>
          <cell r="CX2">
            <v>768</v>
          </cell>
          <cell r="CY2">
            <v>769</v>
          </cell>
          <cell r="CZ2">
            <v>770</v>
          </cell>
          <cell r="DA2">
            <v>775</v>
          </cell>
          <cell r="DB2">
            <v>776</v>
          </cell>
          <cell r="DC2">
            <v>777</v>
          </cell>
          <cell r="DD2">
            <v>778</v>
          </cell>
          <cell r="DE2">
            <v>779</v>
          </cell>
          <cell r="DF2">
            <v>780</v>
          </cell>
          <cell r="DG2">
            <v>781</v>
          </cell>
          <cell r="DH2">
            <v>782</v>
          </cell>
          <cell r="DI2">
            <v>783</v>
          </cell>
          <cell r="DJ2">
            <v>784</v>
          </cell>
          <cell r="DK2">
            <v>785</v>
          </cell>
          <cell r="DL2">
            <v>786</v>
          </cell>
          <cell r="DM2">
            <v>798</v>
          </cell>
          <cell r="DN2">
            <v>751</v>
          </cell>
          <cell r="DO2">
            <v>790</v>
          </cell>
          <cell r="DP2">
            <v>791</v>
          </cell>
          <cell r="DQ2">
            <v>792</v>
          </cell>
          <cell r="DR2">
            <v>793</v>
          </cell>
          <cell r="DS2">
            <v>794</v>
          </cell>
          <cell r="DT2">
            <v>795</v>
          </cell>
          <cell r="DU2">
            <v>796</v>
          </cell>
          <cell r="DV2">
            <v>797</v>
          </cell>
        </row>
        <row r="3">
          <cell r="A3" t="str">
            <v>Toplam TUTAR</v>
          </cell>
          <cell r="B3" t="str">
            <v>Sütun Etiketleri</v>
          </cell>
        </row>
        <row r="4">
          <cell r="A4" t="str">
            <v>Satır Etiketleri</v>
          </cell>
          <cell r="B4" t="str">
            <v>701</v>
          </cell>
          <cell r="C4" t="str">
            <v>702</v>
          </cell>
          <cell r="D4" t="str">
            <v>703</v>
          </cell>
          <cell r="E4" t="str">
            <v>710</v>
          </cell>
          <cell r="F4" t="str">
            <v>711</v>
          </cell>
          <cell r="G4" t="str">
            <v>712</v>
          </cell>
          <cell r="H4" t="str">
            <v>714</v>
          </cell>
          <cell r="I4" t="str">
            <v>715</v>
          </cell>
          <cell r="J4" t="str">
            <v>716</v>
          </cell>
          <cell r="K4" t="str">
            <v>717</v>
          </cell>
          <cell r="L4" t="str">
            <v>718</v>
          </cell>
          <cell r="M4" t="str">
            <v>719</v>
          </cell>
          <cell r="N4" t="str">
            <v>720</v>
          </cell>
          <cell r="O4" t="str">
            <v>721</v>
          </cell>
          <cell r="P4" t="str">
            <v>723</v>
          </cell>
          <cell r="Q4" t="str">
            <v>724</v>
          </cell>
          <cell r="R4" t="str">
            <v>725</v>
          </cell>
          <cell r="S4" t="str">
            <v>726</v>
          </cell>
          <cell r="T4" t="str">
            <v>727</v>
          </cell>
          <cell r="U4" t="str">
            <v>728</v>
          </cell>
          <cell r="V4" t="str">
            <v>730</v>
          </cell>
          <cell r="W4" t="str">
            <v>731</v>
          </cell>
          <cell r="X4" t="str">
            <v>733</v>
          </cell>
          <cell r="Y4" t="str">
            <v>734</v>
          </cell>
          <cell r="Z4" t="str">
            <v>750</v>
          </cell>
          <cell r="AA4" t="str">
            <v>751</v>
          </cell>
          <cell r="AB4" t="str">
            <v>760</v>
          </cell>
          <cell r="AC4" t="str">
            <v>765</v>
          </cell>
          <cell r="AD4" t="str">
            <v>766</v>
          </cell>
          <cell r="AE4" t="str">
            <v>767</v>
          </cell>
          <cell r="AF4" t="str">
            <v>768</v>
          </cell>
          <cell r="AG4" t="str">
            <v>770</v>
          </cell>
          <cell r="AH4" t="str">
            <v>775</v>
          </cell>
          <cell r="AI4" t="str">
            <v>776</v>
          </cell>
          <cell r="AJ4" t="str">
            <v>777</v>
          </cell>
          <cell r="AK4" t="str">
            <v>778</v>
          </cell>
          <cell r="AL4" t="str">
            <v>779</v>
          </cell>
          <cell r="AM4" t="str">
            <v>780</v>
          </cell>
          <cell r="AN4" t="str">
            <v>781</v>
          </cell>
          <cell r="AO4" t="str">
            <v>782</v>
          </cell>
          <cell r="AP4" t="str">
            <v>783</v>
          </cell>
          <cell r="AQ4" t="str">
            <v>785</v>
          </cell>
          <cell r="AR4" t="str">
            <v>786</v>
          </cell>
          <cell r="AS4" t="str">
            <v>Genel Toplam</v>
          </cell>
          <cell r="AT4">
            <v>701</v>
          </cell>
          <cell r="AU4">
            <v>702</v>
          </cell>
          <cell r="AV4">
            <v>703</v>
          </cell>
          <cell r="AW4">
            <v>710</v>
          </cell>
          <cell r="AX4">
            <v>711</v>
          </cell>
          <cell r="AY4">
            <v>712</v>
          </cell>
          <cell r="AZ4">
            <v>713</v>
          </cell>
          <cell r="BA4">
            <v>714</v>
          </cell>
          <cell r="BB4">
            <v>715</v>
          </cell>
          <cell r="BC4">
            <v>716</v>
          </cell>
          <cell r="BD4">
            <v>717</v>
          </cell>
          <cell r="BE4">
            <v>718</v>
          </cell>
          <cell r="BF4">
            <v>719</v>
          </cell>
          <cell r="BG4">
            <v>720</v>
          </cell>
          <cell r="BH4">
            <v>721</v>
          </cell>
          <cell r="BI4">
            <v>723</v>
          </cell>
          <cell r="BJ4">
            <v>724</v>
          </cell>
          <cell r="BK4">
            <v>725</v>
          </cell>
          <cell r="BL4">
            <v>726</v>
          </cell>
          <cell r="BM4">
            <v>727</v>
          </cell>
          <cell r="BN4">
            <v>728</v>
          </cell>
          <cell r="BO4">
            <v>729</v>
          </cell>
          <cell r="BP4">
            <v>730</v>
          </cell>
          <cell r="BQ4">
            <v>731</v>
          </cell>
          <cell r="BR4">
            <v>732</v>
          </cell>
          <cell r="BS4">
            <v>733</v>
          </cell>
          <cell r="BT4">
            <v>734</v>
          </cell>
          <cell r="BU4">
            <v>735</v>
          </cell>
          <cell r="BV4">
            <v>736</v>
          </cell>
          <cell r="BW4">
            <v>737</v>
          </cell>
          <cell r="BX4">
            <v>738</v>
          </cell>
          <cell r="BY4">
            <v>739</v>
          </cell>
          <cell r="BZ4">
            <v>740</v>
          </cell>
          <cell r="CA4">
            <v>741</v>
          </cell>
          <cell r="CB4">
            <v>742</v>
          </cell>
          <cell r="CC4">
            <v>743</v>
          </cell>
          <cell r="CD4">
            <v>744</v>
          </cell>
          <cell r="CE4">
            <v>745</v>
          </cell>
          <cell r="CF4">
            <v>746</v>
          </cell>
          <cell r="CG4">
            <v>747</v>
          </cell>
          <cell r="CH4">
            <v>748</v>
          </cell>
          <cell r="CI4">
            <v>749</v>
          </cell>
          <cell r="CJ4">
            <v>750</v>
          </cell>
          <cell r="CK4">
            <v>752</v>
          </cell>
          <cell r="CL4">
            <v>753</v>
          </cell>
          <cell r="CM4">
            <v>754</v>
          </cell>
          <cell r="CN4">
            <v>755</v>
          </cell>
          <cell r="CO4">
            <v>756</v>
          </cell>
          <cell r="CP4">
            <v>757</v>
          </cell>
          <cell r="CQ4">
            <v>758</v>
          </cell>
          <cell r="CR4">
            <v>759</v>
          </cell>
          <cell r="CS4">
            <v>760</v>
          </cell>
          <cell r="CT4">
            <v>761</v>
          </cell>
          <cell r="CU4">
            <v>765</v>
          </cell>
          <cell r="CV4">
            <v>766</v>
          </cell>
          <cell r="CW4">
            <v>767</v>
          </cell>
          <cell r="CX4">
            <v>768</v>
          </cell>
          <cell r="CY4">
            <v>769</v>
          </cell>
          <cell r="CZ4">
            <v>770</v>
          </cell>
          <cell r="DA4">
            <v>775</v>
          </cell>
          <cell r="DB4">
            <v>776</v>
          </cell>
          <cell r="DC4">
            <v>777</v>
          </cell>
          <cell r="DD4">
            <v>778</v>
          </cell>
          <cell r="DE4">
            <v>779</v>
          </cell>
          <cell r="DF4">
            <v>780</v>
          </cell>
          <cell r="DG4">
            <v>781</v>
          </cell>
          <cell r="DH4">
            <v>782</v>
          </cell>
          <cell r="DI4">
            <v>783</v>
          </cell>
          <cell r="DJ4">
            <v>784</v>
          </cell>
          <cell r="DK4">
            <v>785</v>
          </cell>
          <cell r="DL4">
            <v>786</v>
          </cell>
          <cell r="DM4">
            <v>798</v>
          </cell>
          <cell r="DN4">
            <v>751</v>
          </cell>
          <cell r="DO4">
            <v>790</v>
          </cell>
          <cell r="DP4">
            <v>791</v>
          </cell>
          <cell r="DQ4">
            <v>792</v>
          </cell>
          <cell r="DR4">
            <v>793</v>
          </cell>
          <cell r="DS4">
            <v>794</v>
          </cell>
          <cell r="DT4">
            <v>795</v>
          </cell>
          <cell r="DU4">
            <v>796</v>
          </cell>
          <cell r="DV4">
            <v>797</v>
          </cell>
        </row>
        <row r="5">
          <cell r="A5" t="str">
            <v>Brüt Dığer Teknık Gelırler Reasürör Payı (+/-)</v>
          </cell>
          <cell r="B5">
            <v>0</v>
          </cell>
          <cell r="E5">
            <v>0</v>
          </cell>
          <cell r="G5">
            <v>0</v>
          </cell>
          <cell r="K5">
            <v>0</v>
          </cell>
          <cell r="Q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S5">
            <v>0</v>
          </cell>
        </row>
        <row r="6">
          <cell r="A6" t="str">
            <v>Brüt Diğer Çeşitli Karşılıklarda Değişim (Devreden Kısım Düşülmüş)</v>
          </cell>
          <cell r="B6">
            <v>0</v>
          </cell>
          <cell r="E6">
            <v>0</v>
          </cell>
          <cell r="G6">
            <v>0</v>
          </cell>
          <cell r="I6">
            <v>0</v>
          </cell>
          <cell r="K6">
            <v>0</v>
          </cell>
          <cell r="M6">
            <v>0</v>
          </cell>
          <cell r="N6">
            <v>0</v>
          </cell>
          <cell r="P6">
            <v>0</v>
          </cell>
          <cell r="Q6">
            <v>0</v>
          </cell>
          <cell r="Z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S6">
            <v>0</v>
          </cell>
        </row>
        <row r="7">
          <cell r="A7" t="str">
            <v>Brüt Diğer Teknik Gelirler (+/-)</v>
          </cell>
          <cell r="B7">
            <v>696912.73</v>
          </cell>
          <cell r="D7">
            <v>164546.02</v>
          </cell>
          <cell r="E7">
            <v>0</v>
          </cell>
          <cell r="G7">
            <v>0</v>
          </cell>
          <cell r="I7">
            <v>3732.25</v>
          </cell>
          <cell r="J7">
            <v>46550</v>
          </cell>
          <cell r="K7">
            <v>131997</v>
          </cell>
          <cell r="M7">
            <v>2439.1</v>
          </cell>
          <cell r="N7">
            <v>1.31</v>
          </cell>
          <cell r="P7">
            <v>0</v>
          </cell>
          <cell r="Q7">
            <v>8986.82</v>
          </cell>
          <cell r="Z7">
            <v>0</v>
          </cell>
          <cell r="AC7">
            <v>98881.34</v>
          </cell>
          <cell r="AD7">
            <v>0</v>
          </cell>
          <cell r="AE7">
            <v>0</v>
          </cell>
          <cell r="AF7">
            <v>0</v>
          </cell>
          <cell r="AQ7">
            <v>13858.23</v>
          </cell>
          <cell r="AS7">
            <v>1167904.8</v>
          </cell>
        </row>
        <row r="8">
          <cell r="A8" t="str">
            <v>Dengeleme Karşılığı (-)</v>
          </cell>
          <cell r="B8">
            <v>-10046412.83</v>
          </cell>
          <cell r="Z8">
            <v>-10622.07</v>
          </cell>
          <cell r="AC8">
            <v>-69436.33</v>
          </cell>
          <cell r="AD8">
            <v>-34629.75</v>
          </cell>
          <cell r="AE8">
            <v>-122866.59</v>
          </cell>
          <cell r="AF8">
            <v>-174469.33</v>
          </cell>
          <cell r="AS8">
            <v>-10458436.9</v>
          </cell>
        </row>
        <row r="9">
          <cell r="A9" t="str">
            <v>Devam Eden Riskler Karşılığı (-)</v>
          </cell>
          <cell r="G9">
            <v>-201286.51</v>
          </cell>
          <cell r="H9">
            <v>-346444.29</v>
          </cell>
          <cell r="L9">
            <v>0</v>
          </cell>
          <cell r="M9">
            <v>-3111346.96</v>
          </cell>
          <cell r="N9">
            <v>0</v>
          </cell>
          <cell r="R9">
            <v>-31665.6</v>
          </cell>
          <cell r="AC9">
            <v>-3787993.77</v>
          </cell>
          <cell r="AF9">
            <v>-1383004.68</v>
          </cell>
          <cell r="AS9">
            <v>-8861741.81</v>
          </cell>
        </row>
        <row r="10">
          <cell r="A10" t="str">
            <v>Devam Eden Riskler Karşılığında Reasürör Payı (+)</v>
          </cell>
          <cell r="G10">
            <v>47926.97</v>
          </cell>
          <cell r="M10">
            <v>125203.17</v>
          </cell>
          <cell r="N10">
            <v>0</v>
          </cell>
          <cell r="AC10">
            <v>1322911.19</v>
          </cell>
          <cell r="AF10">
            <v>174776.2</v>
          </cell>
          <cell r="AS10">
            <v>1670817.53</v>
          </cell>
        </row>
        <row r="11">
          <cell r="A11" t="str">
            <v>Devlet Tahvilleri </v>
          </cell>
          <cell r="B11">
            <v>4771280.57</v>
          </cell>
          <cell r="E11">
            <v>1302205.4</v>
          </cell>
          <cell r="G11">
            <v>187517.58</v>
          </cell>
          <cell r="I11">
            <v>10037399.200000001</v>
          </cell>
          <cell r="J11">
            <v>3213842.92</v>
          </cell>
          <cell r="K11">
            <v>8443499.8</v>
          </cell>
          <cell r="L11">
            <v>0</v>
          </cell>
          <cell r="M11">
            <v>57297.03999999999</v>
          </cell>
          <cell r="N11">
            <v>630267.41</v>
          </cell>
          <cell r="P11">
            <v>338573.4</v>
          </cell>
          <cell r="Q11">
            <v>380243.97</v>
          </cell>
          <cell r="S11">
            <v>151055.83</v>
          </cell>
          <cell r="V11">
            <v>583388.02</v>
          </cell>
          <cell r="X11">
            <v>114594.09</v>
          </cell>
          <cell r="Z11">
            <v>2099155.09</v>
          </cell>
          <cell r="AB11">
            <v>755279.13</v>
          </cell>
          <cell r="AC11">
            <v>0</v>
          </cell>
          <cell r="AD11">
            <v>52088.22</v>
          </cell>
          <cell r="AE11">
            <v>140638.19</v>
          </cell>
          <cell r="AF11">
            <v>10417.650000000001</v>
          </cell>
          <cell r="AQ11">
            <v>1427217.1199999999</v>
          </cell>
          <cell r="AR11">
            <v>223979.33</v>
          </cell>
          <cell r="AS11">
            <v>34919939.95999999</v>
          </cell>
        </row>
        <row r="12">
          <cell r="A12" t="str">
            <v>Devreden Devam Eden Riskler Karşılığı (+)</v>
          </cell>
          <cell r="R12">
            <v>64992.13</v>
          </cell>
          <cell r="AC12">
            <v>1197398.5</v>
          </cell>
          <cell r="AS12">
            <v>1262390.63</v>
          </cell>
        </row>
        <row r="13">
          <cell r="A13" t="str">
            <v>Devreden Devam Eden Riskler Karşılığında Reasürör Payı (-)</v>
          </cell>
          <cell r="AC13">
            <v>-268147.68</v>
          </cell>
          <cell r="AS13">
            <v>-268147.68</v>
          </cell>
        </row>
        <row r="14">
          <cell r="A14" t="str">
            <v>Devreden Kazanılmamış Primler Karşılığı (+/-)</v>
          </cell>
          <cell r="B14">
            <v>111315633.05</v>
          </cell>
          <cell r="C14">
            <v>7671307.85</v>
          </cell>
          <cell r="D14">
            <v>22447190.77</v>
          </cell>
          <cell r="E14">
            <v>4724528.72</v>
          </cell>
          <cell r="F14">
            <v>1400.22</v>
          </cell>
          <cell r="G14">
            <v>2987223.75</v>
          </cell>
          <cell r="H14">
            <v>961424.52</v>
          </cell>
          <cell r="I14">
            <v>259361625.94</v>
          </cell>
          <cell r="J14">
            <v>21143637.43</v>
          </cell>
          <cell r="K14">
            <v>257156616.2</v>
          </cell>
          <cell r="L14">
            <v>252212.36</v>
          </cell>
          <cell r="M14">
            <v>3895594.56</v>
          </cell>
          <cell r="N14">
            <v>6934700.53</v>
          </cell>
          <cell r="P14">
            <v>3003163.93</v>
          </cell>
          <cell r="Q14">
            <v>9672118.6</v>
          </cell>
          <cell r="R14">
            <v>18159.94</v>
          </cell>
          <cell r="S14">
            <v>1032794.91</v>
          </cell>
          <cell r="T14">
            <v>641965.44</v>
          </cell>
          <cell r="U14">
            <v>40144.16</v>
          </cell>
          <cell r="V14">
            <v>6768984.54</v>
          </cell>
          <cell r="X14">
            <v>6323688.7</v>
          </cell>
          <cell r="Z14">
            <v>14246981.48</v>
          </cell>
          <cell r="AB14">
            <v>4794939.73</v>
          </cell>
          <cell r="AC14">
            <v>7880906.5</v>
          </cell>
          <cell r="AD14">
            <v>3105284.21</v>
          </cell>
          <cell r="AE14">
            <v>16822301.79</v>
          </cell>
          <cell r="AF14">
            <v>5049212.54</v>
          </cell>
          <cell r="AH14">
            <v>942.17</v>
          </cell>
          <cell r="AI14">
            <v>136621.35</v>
          </cell>
          <cell r="AJ14">
            <v>89173.37</v>
          </cell>
          <cell r="AK14">
            <v>59916.86</v>
          </cell>
          <cell r="AL14">
            <v>320353.31</v>
          </cell>
          <cell r="AO14">
            <v>59802.32</v>
          </cell>
          <cell r="AQ14">
            <v>26001079.32</v>
          </cell>
          <cell r="AR14">
            <v>949020.25</v>
          </cell>
          <cell r="AS14">
            <v>805870651.32</v>
          </cell>
        </row>
        <row r="15">
          <cell r="A15" t="str">
            <v>Devreden Kazanılmamış Primler Karşılığında Reasürör Payı (+/-)</v>
          </cell>
          <cell r="B15">
            <v>-19704561.29</v>
          </cell>
          <cell r="C15">
            <v>-5134872.83</v>
          </cell>
          <cell r="D15">
            <v>-22447190.77</v>
          </cell>
          <cell r="E15">
            <v>-520770.32</v>
          </cell>
          <cell r="G15">
            <v>-795016.81</v>
          </cell>
          <cell r="I15">
            <v>-1277258.75</v>
          </cell>
          <cell r="J15">
            <v>-45668.82</v>
          </cell>
          <cell r="K15">
            <v>-11124357.4</v>
          </cell>
          <cell r="M15">
            <v>-27468.75</v>
          </cell>
          <cell r="N15">
            <v>-2022010.62</v>
          </cell>
          <cell r="P15">
            <v>-657.68</v>
          </cell>
          <cell r="Q15">
            <v>-3060105.5</v>
          </cell>
          <cell r="S15">
            <v>-34810.39</v>
          </cell>
          <cell r="T15">
            <v>-637206.13</v>
          </cell>
          <cell r="U15">
            <v>-40144.16</v>
          </cell>
          <cell r="V15">
            <v>-3384492.27</v>
          </cell>
          <cell r="X15">
            <v>-2424520.52</v>
          </cell>
          <cell r="Z15">
            <v>-100318.26</v>
          </cell>
          <cell r="AB15">
            <v>-39.84</v>
          </cell>
          <cell r="AC15">
            <v>-1764865.12</v>
          </cell>
          <cell r="AD15">
            <v>-2714635.98</v>
          </cell>
          <cell r="AE15">
            <v>-15606032.24</v>
          </cell>
          <cell r="AF15">
            <v>-721435.47</v>
          </cell>
          <cell r="AI15">
            <v>-136621.35</v>
          </cell>
          <cell r="AJ15">
            <v>-89173.37</v>
          </cell>
          <cell r="AK15">
            <v>-59916.86</v>
          </cell>
          <cell r="AL15">
            <v>-320353.31</v>
          </cell>
          <cell r="AO15">
            <v>-59802.32</v>
          </cell>
          <cell r="AQ15">
            <v>-210633.31</v>
          </cell>
          <cell r="AR15">
            <v>-369246.68</v>
          </cell>
          <cell r="AS15">
            <v>-94834187.12</v>
          </cell>
        </row>
        <row r="16">
          <cell r="A16" t="str">
            <v>Devreden Muallak Tazminatlar Karşılığı (+/-)</v>
          </cell>
          <cell r="B16">
            <v>60543058.99</v>
          </cell>
          <cell r="C16">
            <v>231808.33</v>
          </cell>
          <cell r="E16">
            <v>3561905.55</v>
          </cell>
          <cell r="F16">
            <v>0.02</v>
          </cell>
          <cell r="G16">
            <v>2287078.86</v>
          </cell>
          <cell r="H16">
            <v>2285404.86</v>
          </cell>
          <cell r="I16">
            <v>215178071.64</v>
          </cell>
          <cell r="J16">
            <v>5623035.13</v>
          </cell>
          <cell r="K16">
            <v>26040789.68</v>
          </cell>
          <cell r="L16">
            <v>1113519.83</v>
          </cell>
          <cell r="M16">
            <v>25845709.75</v>
          </cell>
          <cell r="N16">
            <v>49414051.35</v>
          </cell>
          <cell r="O16">
            <v>41.21</v>
          </cell>
          <cell r="P16">
            <v>306535.05</v>
          </cell>
          <cell r="Q16">
            <v>7151730.47</v>
          </cell>
          <cell r="R16">
            <v>921973.1</v>
          </cell>
          <cell r="S16">
            <v>190862.7</v>
          </cell>
          <cell r="T16">
            <v>524694.63</v>
          </cell>
          <cell r="V16">
            <v>1060018.3</v>
          </cell>
          <cell r="X16">
            <v>3499327.37</v>
          </cell>
          <cell r="Z16">
            <v>3476390.49</v>
          </cell>
          <cell r="AB16">
            <v>108799.04</v>
          </cell>
          <cell r="AC16">
            <v>7459154.2</v>
          </cell>
          <cell r="AD16">
            <v>7183902.21</v>
          </cell>
          <cell r="AE16">
            <v>14651054.63</v>
          </cell>
          <cell r="AF16">
            <v>2032346.52</v>
          </cell>
          <cell r="AH16">
            <v>91.63</v>
          </cell>
          <cell r="AM16">
            <v>-1355.84</v>
          </cell>
          <cell r="AQ16">
            <v>-2590.66</v>
          </cell>
          <cell r="AR16">
            <v>-120.07</v>
          </cell>
          <cell r="AS16">
            <v>440687288.97</v>
          </cell>
        </row>
        <row r="17">
          <cell r="A17" t="str">
            <v>Devreden Muallak Tazminatlar Karşılığında Reasürör Payı (+/-)</v>
          </cell>
          <cell r="B17">
            <v>-20402816.12</v>
          </cell>
          <cell r="C17">
            <v>-300</v>
          </cell>
          <cell r="E17">
            <v>-1498204.56</v>
          </cell>
          <cell r="G17">
            <v>-414312.6</v>
          </cell>
          <cell r="I17">
            <v>-511084.1</v>
          </cell>
          <cell r="J17">
            <v>-63879.8</v>
          </cell>
          <cell r="K17">
            <v>-129641.03</v>
          </cell>
          <cell r="L17">
            <v>-134035.87</v>
          </cell>
          <cell r="M17">
            <v>-1175130.45</v>
          </cell>
          <cell r="N17">
            <v>-16492847.52</v>
          </cell>
          <cell r="P17">
            <v>-21813.39</v>
          </cell>
          <cell r="Q17">
            <v>-404586.06</v>
          </cell>
          <cell r="R17">
            <v>0</v>
          </cell>
          <cell r="S17">
            <v>0</v>
          </cell>
          <cell r="T17">
            <v>-524694.63</v>
          </cell>
          <cell r="V17">
            <v>-582144.71</v>
          </cell>
          <cell r="X17">
            <v>-2168336.87</v>
          </cell>
          <cell r="Z17">
            <v>-26545.07</v>
          </cell>
          <cell r="AB17">
            <v>-0.14</v>
          </cell>
          <cell r="AC17">
            <v>-2512882.97</v>
          </cell>
          <cell r="AD17">
            <v>-6948755.47</v>
          </cell>
          <cell r="AE17">
            <v>-12963348.9</v>
          </cell>
          <cell r="AF17">
            <v>-308264</v>
          </cell>
          <cell r="AH17">
            <v>143.13</v>
          </cell>
          <cell r="AM17">
            <v>1058.39</v>
          </cell>
          <cell r="AQ17">
            <v>-85371.66</v>
          </cell>
          <cell r="AS17">
            <v>-67367794.4</v>
          </cell>
        </row>
        <row r="18">
          <cell r="A18" t="str">
            <v>Dışarıdan Sağlanan Fayda Ve Hizmet Giderleri(-)</v>
          </cell>
          <cell r="B18">
            <v>-1301.63</v>
          </cell>
          <cell r="D18">
            <v>-311.02</v>
          </cell>
          <cell r="E18">
            <v>-150.62</v>
          </cell>
          <cell r="G18">
            <v>-20.81</v>
          </cell>
          <cell r="H18">
            <v>-11.03</v>
          </cell>
          <cell r="I18">
            <v>-3455.51</v>
          </cell>
          <cell r="J18">
            <v>-411.43</v>
          </cell>
          <cell r="K18">
            <v>-3919.6</v>
          </cell>
          <cell r="L18">
            <v>-2.45</v>
          </cell>
          <cell r="M18">
            <v>-33.07</v>
          </cell>
          <cell r="N18">
            <v>-197.14</v>
          </cell>
          <cell r="P18">
            <v>-189.79</v>
          </cell>
          <cell r="Q18">
            <v>-173.88</v>
          </cell>
          <cell r="S18">
            <v>-6.12</v>
          </cell>
          <cell r="T18">
            <v>-2.45</v>
          </cell>
          <cell r="V18">
            <v>-63.67</v>
          </cell>
          <cell r="X18">
            <v>-18.37</v>
          </cell>
          <cell r="Z18">
            <v>-524.08</v>
          </cell>
          <cell r="AB18">
            <v>-625.71</v>
          </cell>
          <cell r="AC18">
            <v>-91.84</v>
          </cell>
          <cell r="AD18">
            <v>-30.61</v>
          </cell>
          <cell r="AE18">
            <v>-80.82</v>
          </cell>
          <cell r="AF18">
            <v>-133.47</v>
          </cell>
          <cell r="AI18">
            <v>-1.23</v>
          </cell>
          <cell r="AJ18">
            <v>-13.47</v>
          </cell>
          <cell r="AL18">
            <v>-1.23</v>
          </cell>
          <cell r="AQ18">
            <v>-405.3</v>
          </cell>
          <cell r="AR18">
            <v>-68.57</v>
          </cell>
          <cell r="AS18">
            <v>-12244.919999999998</v>
          </cell>
        </row>
        <row r="19">
          <cell r="A19" t="str">
            <v>Diğer </v>
          </cell>
          <cell r="B19">
            <v>13828.41</v>
          </cell>
          <cell r="E19">
            <v>3774.14</v>
          </cell>
          <cell r="G19">
            <v>543.47</v>
          </cell>
          <cell r="I19">
            <v>29091.01</v>
          </cell>
          <cell r="J19">
            <v>9314.55</v>
          </cell>
          <cell r="K19">
            <v>24471.47</v>
          </cell>
          <cell r="M19">
            <v>166.07</v>
          </cell>
          <cell r="N19">
            <v>1826.68</v>
          </cell>
          <cell r="P19">
            <v>981.27</v>
          </cell>
          <cell r="Q19">
            <v>1102.04</v>
          </cell>
          <cell r="S19">
            <v>437.8</v>
          </cell>
          <cell r="V19">
            <v>1690.81</v>
          </cell>
          <cell r="X19">
            <v>332.12</v>
          </cell>
          <cell r="Z19">
            <v>6083.9</v>
          </cell>
          <cell r="AB19">
            <v>2189</v>
          </cell>
          <cell r="AC19">
            <v>0</v>
          </cell>
          <cell r="AD19">
            <v>150.97</v>
          </cell>
          <cell r="AE19">
            <v>407.6</v>
          </cell>
          <cell r="AF19">
            <v>30.2</v>
          </cell>
          <cell r="AQ19">
            <v>4136.45</v>
          </cell>
          <cell r="AR19">
            <v>649.15</v>
          </cell>
          <cell r="AS19">
            <v>101207.10999999999</v>
          </cell>
        </row>
        <row r="20">
          <cell r="A20" t="str">
            <v>Diğer Faaliyet Giderleri (+/-)</v>
          </cell>
          <cell r="B20">
            <v>-1353996.28</v>
          </cell>
          <cell r="D20">
            <v>-303031.2</v>
          </cell>
          <cell r="E20">
            <v>-74253.35</v>
          </cell>
          <cell r="G20">
            <v>-2074.39</v>
          </cell>
          <cell r="H20">
            <v>-6425.91</v>
          </cell>
          <cell r="I20">
            <v>-5709177.09</v>
          </cell>
          <cell r="J20">
            <v>-40309.25</v>
          </cell>
          <cell r="K20">
            <v>-578794.83</v>
          </cell>
          <cell r="L20">
            <v>-4249.5</v>
          </cell>
          <cell r="M20">
            <v>-3822.53</v>
          </cell>
          <cell r="N20">
            <v>-53335.24</v>
          </cell>
          <cell r="P20">
            <v>-19279.65</v>
          </cell>
          <cell r="Q20">
            <v>-18981.23</v>
          </cell>
          <cell r="R20">
            <v>-297.25</v>
          </cell>
          <cell r="S20">
            <v>-17297.22</v>
          </cell>
          <cell r="T20">
            <v>-239.49</v>
          </cell>
          <cell r="V20">
            <v>-6226.55</v>
          </cell>
          <cell r="X20">
            <v>-178288.6</v>
          </cell>
          <cell r="Z20">
            <v>-51249.42</v>
          </cell>
          <cell r="AB20">
            <v>-61187.93</v>
          </cell>
          <cell r="AC20">
            <v>-23780.5</v>
          </cell>
          <cell r="AD20">
            <v>-2993.56</v>
          </cell>
          <cell r="AE20">
            <v>-13408.77</v>
          </cell>
          <cell r="AF20">
            <v>-16405.68</v>
          </cell>
          <cell r="AI20">
            <v>-1766.54</v>
          </cell>
          <cell r="AJ20">
            <v>-1317.21</v>
          </cell>
          <cell r="AL20">
            <v>-119.72</v>
          </cell>
          <cell r="AM20">
            <v>-790.78</v>
          </cell>
          <cell r="AQ20">
            <v>-886382.43</v>
          </cell>
          <cell r="AR20">
            <v>-6705.55</v>
          </cell>
          <cell r="AS20">
            <v>-9436187.65</v>
          </cell>
        </row>
        <row r="21">
          <cell r="A21" t="str">
            <v>Diğer Finansal Varlıklar</v>
          </cell>
          <cell r="B21">
            <v>626053.4299999999</v>
          </cell>
          <cell r="E21">
            <v>170866.11</v>
          </cell>
          <cell r="G21">
            <v>24604.73</v>
          </cell>
          <cell r="I21">
            <v>1317035.99</v>
          </cell>
          <cell r="J21">
            <v>421697.57</v>
          </cell>
          <cell r="K21">
            <v>1107895.8599999999</v>
          </cell>
          <cell r="L21">
            <v>0</v>
          </cell>
          <cell r="M21">
            <v>7518.110000000001</v>
          </cell>
          <cell r="N21">
            <v>82699.20999999999</v>
          </cell>
          <cell r="P21">
            <v>44425.2</v>
          </cell>
          <cell r="Q21">
            <v>49892.9</v>
          </cell>
          <cell r="S21">
            <v>19820.480000000003</v>
          </cell>
          <cell r="V21">
            <v>76548.02</v>
          </cell>
          <cell r="X21">
            <v>15036.2</v>
          </cell>
          <cell r="Z21">
            <v>275436.19</v>
          </cell>
          <cell r="AB21">
            <v>99102.35</v>
          </cell>
          <cell r="AC21">
            <v>0</v>
          </cell>
          <cell r="AD21">
            <v>6834.65</v>
          </cell>
          <cell r="AE21">
            <v>18453.559999999998</v>
          </cell>
          <cell r="AF21">
            <v>1366.92</v>
          </cell>
          <cell r="AQ21">
            <v>187269.25</v>
          </cell>
          <cell r="AR21">
            <v>29388.969999999998</v>
          </cell>
          <cell r="AS21">
            <v>4581945.699999999</v>
          </cell>
        </row>
        <row r="22">
          <cell r="A22" t="str">
            <v>Endirekt Primler</v>
          </cell>
          <cell r="B22">
            <v>3698437.11</v>
          </cell>
          <cell r="E22">
            <v>-46336.25</v>
          </cell>
          <cell r="G22">
            <v>56.17</v>
          </cell>
          <cell r="I22">
            <v>2309016.53</v>
          </cell>
          <cell r="J22">
            <v>1625.01</v>
          </cell>
          <cell r="K22">
            <v>-6.6</v>
          </cell>
          <cell r="N22">
            <v>197.55</v>
          </cell>
          <cell r="Q22">
            <v>164122.07</v>
          </cell>
          <cell r="Z22">
            <v>-23.12</v>
          </cell>
          <cell r="AC22">
            <v>85.37</v>
          </cell>
          <cell r="AD22">
            <v>826.89</v>
          </cell>
          <cell r="AE22">
            <v>10841.58</v>
          </cell>
          <cell r="AF22">
            <v>0.46</v>
          </cell>
          <cell r="AS22">
            <v>6138842.77</v>
          </cell>
        </row>
        <row r="23">
          <cell r="A23" t="str">
            <v>Fiilen Ödenen Hasarlar (-)</v>
          </cell>
          <cell r="B23">
            <v>-90033000.24</v>
          </cell>
          <cell r="C23">
            <v>-582061.41</v>
          </cell>
          <cell r="E23">
            <v>-8451895.8</v>
          </cell>
          <cell r="G23">
            <v>-2355132.09</v>
          </cell>
          <cell r="H23">
            <v>-1913089.89</v>
          </cell>
          <cell r="I23">
            <v>-324446922.81</v>
          </cell>
          <cell r="J23">
            <v>-3127537.92</v>
          </cell>
          <cell r="K23">
            <v>-440056731.07</v>
          </cell>
          <cell r="L23">
            <v>-573107.4</v>
          </cell>
          <cell r="M23">
            <v>-6770021.91</v>
          </cell>
          <cell r="N23">
            <v>-6542464.37</v>
          </cell>
          <cell r="P23">
            <v>-1709991.79</v>
          </cell>
          <cell r="Q23">
            <v>-7024696.23</v>
          </cell>
          <cell r="R23">
            <v>-27622.87</v>
          </cell>
          <cell r="S23">
            <v>-3388.96</v>
          </cell>
          <cell r="V23">
            <v>-55018.87</v>
          </cell>
          <cell r="W23">
            <v>0.79</v>
          </cell>
          <cell r="X23">
            <v>-259577.99</v>
          </cell>
          <cell r="Z23">
            <v>-2982242.19</v>
          </cell>
          <cell r="AB23">
            <v>-20673.09</v>
          </cell>
          <cell r="AC23">
            <v>-16929217.93</v>
          </cell>
          <cell r="AD23">
            <v>-975541.48</v>
          </cell>
          <cell r="AE23">
            <v>-4348779.03</v>
          </cell>
          <cell r="AF23">
            <v>-8346324.31</v>
          </cell>
          <cell r="AG23">
            <v>-107.25</v>
          </cell>
          <cell r="AH23">
            <v>-33.54</v>
          </cell>
          <cell r="AM23">
            <v>-3.8</v>
          </cell>
          <cell r="AQ23">
            <v>-39031232.96</v>
          </cell>
          <cell r="AR23">
            <v>-8230.86</v>
          </cell>
          <cell r="AS23">
            <v>-966574647.27</v>
          </cell>
        </row>
        <row r="24">
          <cell r="A24" t="str">
            <v>Fiilen Ödenen Hasarlar Reasürör Payı (+)</v>
          </cell>
          <cell r="B24">
            <v>7230385.74</v>
          </cell>
          <cell r="C24">
            <v>514.5</v>
          </cell>
          <cell r="E24">
            <v>1147041.83</v>
          </cell>
          <cell r="G24">
            <v>116683.25</v>
          </cell>
          <cell r="I24">
            <v>117810.92</v>
          </cell>
          <cell r="J24">
            <v>10708.56</v>
          </cell>
          <cell r="K24">
            <v>273542.34</v>
          </cell>
          <cell r="L24">
            <v>3311.95</v>
          </cell>
          <cell r="M24">
            <v>687572.55</v>
          </cell>
          <cell r="N24">
            <v>2284127.71</v>
          </cell>
          <cell r="P24">
            <v>24428.93</v>
          </cell>
          <cell r="Q24">
            <v>41133.38</v>
          </cell>
          <cell r="V24">
            <v>27509.48</v>
          </cell>
          <cell r="X24">
            <v>33297.19</v>
          </cell>
          <cell r="Z24">
            <v>18038.52</v>
          </cell>
          <cell r="AC24">
            <v>5281469.24</v>
          </cell>
          <cell r="AD24">
            <v>787950.85</v>
          </cell>
          <cell r="AE24">
            <v>3647261.4</v>
          </cell>
          <cell r="AF24">
            <v>1261139.01</v>
          </cell>
          <cell r="AQ24">
            <v>308866.77</v>
          </cell>
          <cell r="AS24">
            <v>23302794.120000005</v>
          </cell>
        </row>
        <row r="25">
          <cell r="A25" t="str">
            <v>Hazine Bonoları </v>
          </cell>
          <cell r="B25">
            <v>-267755.54</v>
          </cell>
          <cell r="E25">
            <v>-73077.38</v>
          </cell>
          <cell r="G25">
            <v>-10523.14</v>
          </cell>
          <cell r="I25">
            <v>-563280.48</v>
          </cell>
          <cell r="J25">
            <v>-180354.98</v>
          </cell>
          <cell r="K25">
            <v>-473833.76</v>
          </cell>
          <cell r="L25">
            <v>0</v>
          </cell>
          <cell r="M25">
            <v>-3215.4</v>
          </cell>
          <cell r="N25">
            <v>-35369.45</v>
          </cell>
          <cell r="P25">
            <v>-19000.12</v>
          </cell>
          <cell r="Q25">
            <v>-21338.6</v>
          </cell>
          <cell r="S25">
            <v>-8476.98</v>
          </cell>
          <cell r="V25">
            <v>-32738.67</v>
          </cell>
          <cell r="X25">
            <v>-6430.81</v>
          </cell>
          <cell r="Z25">
            <v>-117800.74</v>
          </cell>
          <cell r="AB25">
            <v>-42384.88</v>
          </cell>
          <cell r="AC25">
            <v>0</v>
          </cell>
          <cell r="AD25">
            <v>-2923.1</v>
          </cell>
          <cell r="AE25">
            <v>-7892.36</v>
          </cell>
          <cell r="AF25">
            <v>-584.62</v>
          </cell>
          <cell r="AQ25">
            <v>-80092.81</v>
          </cell>
          <cell r="AR25">
            <v>-12569.31</v>
          </cell>
          <cell r="AS25">
            <v>-1959643.1300000004</v>
          </cell>
        </row>
        <row r="26">
          <cell r="A26" t="str">
            <v>Hisse Senetlerı Ve Dığer Değışken Getırılı Menkul Kıymetler </v>
          </cell>
          <cell r="B26">
            <v>-347979.6</v>
          </cell>
          <cell r="E26">
            <v>-30333.020000000004</v>
          </cell>
          <cell r="G26">
            <v>-4367.949999999999</v>
          </cell>
          <cell r="I26">
            <v>-233806.90000000002</v>
          </cell>
          <cell r="J26">
            <v>-74861.89000000001</v>
          </cell>
          <cell r="K26">
            <v>-196679.28999999998</v>
          </cell>
          <cell r="L26">
            <v>0</v>
          </cell>
          <cell r="M26">
            <v>-1334.65</v>
          </cell>
          <cell r="N26">
            <v>-14681.179999999997</v>
          </cell>
          <cell r="P26">
            <v>-7886.59</v>
          </cell>
          <cell r="Q26">
            <v>-8857.240000000002</v>
          </cell>
          <cell r="S26">
            <v>-3518.63</v>
          </cell>
          <cell r="V26">
            <v>-13589.190000000002</v>
          </cell>
          <cell r="X26">
            <v>-2669.3100000000004</v>
          </cell>
          <cell r="Z26">
            <v>-48896.81999999999</v>
          </cell>
          <cell r="AB26">
            <v>-17593.15</v>
          </cell>
          <cell r="AC26">
            <v>0</v>
          </cell>
          <cell r="AD26">
            <v>-1213.3200000000002</v>
          </cell>
          <cell r="AE26">
            <v>-3275.970000000001</v>
          </cell>
          <cell r="AF26">
            <v>-242.65999999999997</v>
          </cell>
          <cell r="AQ26">
            <v>-33244.990000000005</v>
          </cell>
          <cell r="AR26">
            <v>-5217.280000000001</v>
          </cell>
          <cell r="AS26">
            <v>-1050249.63</v>
          </cell>
        </row>
        <row r="27">
          <cell r="A27" t="str">
            <v>Kambiyo Karları</v>
          </cell>
          <cell r="B27">
            <v>2096261.98</v>
          </cell>
          <cell r="E27">
            <v>572123.92</v>
          </cell>
          <cell r="G27">
            <v>82385.84</v>
          </cell>
          <cell r="I27">
            <v>4409931.08</v>
          </cell>
          <cell r="J27">
            <v>1412001.8</v>
          </cell>
          <cell r="K27">
            <v>3709651.44</v>
          </cell>
          <cell r="L27">
            <v>0</v>
          </cell>
          <cell r="M27">
            <v>25173.45</v>
          </cell>
          <cell r="N27">
            <v>276908</v>
          </cell>
          <cell r="P27">
            <v>148752.23</v>
          </cell>
          <cell r="Q27">
            <v>167060.17</v>
          </cell>
          <cell r="S27">
            <v>66366.38</v>
          </cell>
          <cell r="V27">
            <v>256311.49</v>
          </cell>
          <cell r="X27">
            <v>50346.9</v>
          </cell>
          <cell r="Z27">
            <v>922263.74</v>
          </cell>
          <cell r="AB27">
            <v>331831.85</v>
          </cell>
          <cell r="AC27">
            <v>0</v>
          </cell>
          <cell r="AD27">
            <v>22884.97</v>
          </cell>
          <cell r="AE27">
            <v>61789.35</v>
          </cell>
          <cell r="AF27">
            <v>4577</v>
          </cell>
          <cell r="AQ27">
            <v>627047.81</v>
          </cell>
          <cell r="AR27">
            <v>98405.3</v>
          </cell>
          <cell r="AS27">
            <v>15342074.700000003</v>
          </cell>
        </row>
        <row r="28">
          <cell r="A28" t="str">
            <v>Kazanılmamış Prımler Karşılığında Reasürör Payı (+/-)</v>
          </cell>
          <cell r="B28">
            <v>36035485.82</v>
          </cell>
          <cell r="C28">
            <v>5746536.3</v>
          </cell>
          <cell r="D28">
            <v>25309936.32</v>
          </cell>
          <cell r="E28">
            <v>1961169.88</v>
          </cell>
          <cell r="G28">
            <v>918242.57</v>
          </cell>
          <cell r="I28">
            <v>1911422.3</v>
          </cell>
          <cell r="J28">
            <v>89066.32</v>
          </cell>
          <cell r="K28">
            <v>12772459.13</v>
          </cell>
          <cell r="M28">
            <v>192576.28</v>
          </cell>
          <cell r="N28">
            <v>3005447.21</v>
          </cell>
          <cell r="P28">
            <v>2120.78</v>
          </cell>
          <cell r="Q28">
            <v>611713.87</v>
          </cell>
          <cell r="S28">
            <v>34653.39</v>
          </cell>
          <cell r="T28">
            <v>562987.77</v>
          </cell>
          <cell r="U28">
            <v>22069.55</v>
          </cell>
          <cell r="V28">
            <v>5165963.02</v>
          </cell>
          <cell r="X28">
            <v>560797.45</v>
          </cell>
          <cell r="Z28">
            <v>373727.22</v>
          </cell>
          <cell r="AB28">
            <v>858.22</v>
          </cell>
          <cell r="AC28">
            <v>4025385.32</v>
          </cell>
          <cell r="AD28">
            <v>2819443.74</v>
          </cell>
          <cell r="AE28">
            <v>17676000.21</v>
          </cell>
          <cell r="AF28">
            <v>779299.97</v>
          </cell>
          <cell r="AI28">
            <v>333890.93</v>
          </cell>
          <cell r="AJ28">
            <v>1121821.95</v>
          </cell>
          <cell r="AK28">
            <v>0</v>
          </cell>
          <cell r="AL28">
            <v>653559.68</v>
          </cell>
          <cell r="AO28">
            <v>30020.78</v>
          </cell>
          <cell r="AP28">
            <v>32915.68</v>
          </cell>
          <cell r="AQ28">
            <v>132702.91</v>
          </cell>
          <cell r="AR28">
            <v>457191.91</v>
          </cell>
          <cell r="AS28">
            <v>123339466.47999997</v>
          </cell>
        </row>
        <row r="29">
          <cell r="A29" t="str">
            <v>Kazanılmamış Primler Karşılığı (+/-)</v>
          </cell>
          <cell r="B29">
            <v>-139963533.57</v>
          </cell>
          <cell r="C29">
            <v>-8928101.75</v>
          </cell>
          <cell r="D29">
            <v>-25309936.32</v>
          </cell>
          <cell r="E29">
            <v>-8030763.05</v>
          </cell>
          <cell r="F29">
            <v>-2665.69</v>
          </cell>
          <cell r="G29">
            <v>-3856489.38</v>
          </cell>
          <cell r="H29">
            <v>-337367.73</v>
          </cell>
          <cell r="I29">
            <v>-325234247.44</v>
          </cell>
          <cell r="J29">
            <v>-25487972.83</v>
          </cell>
          <cell r="K29">
            <v>-297272962.64</v>
          </cell>
          <cell r="L29">
            <v>-246207.42</v>
          </cell>
          <cell r="M29">
            <v>-4785594.86</v>
          </cell>
          <cell r="N29">
            <v>-9727990.46</v>
          </cell>
          <cell r="P29">
            <v>-3551707.97</v>
          </cell>
          <cell r="Q29">
            <v>-7859284.85</v>
          </cell>
          <cell r="R29">
            <v>-23298.46</v>
          </cell>
          <cell r="S29">
            <v>-1119925.29</v>
          </cell>
          <cell r="T29">
            <v>-562987.77</v>
          </cell>
          <cell r="U29">
            <v>-22069.55</v>
          </cell>
          <cell r="V29">
            <v>-10331925.99</v>
          </cell>
          <cell r="X29">
            <v>-2301279.91</v>
          </cell>
          <cell r="Y29">
            <v>-20347.6</v>
          </cell>
          <cell r="Z29">
            <v>-17597246.09</v>
          </cell>
          <cell r="AA29">
            <v>-14661.75</v>
          </cell>
          <cell r="AB29">
            <v>-5606065.18</v>
          </cell>
          <cell r="AC29">
            <v>-11526196.63</v>
          </cell>
          <cell r="AD29">
            <v>-3245389.47</v>
          </cell>
          <cell r="AE29">
            <v>-19247058.15</v>
          </cell>
          <cell r="AF29">
            <v>-6166603.35</v>
          </cell>
          <cell r="AG29">
            <v>-70551.13</v>
          </cell>
          <cell r="AH29">
            <v>-1322.02</v>
          </cell>
          <cell r="AI29">
            <v>-333890.93</v>
          </cell>
          <cell r="AJ29">
            <v>-1121821.95</v>
          </cell>
          <cell r="AK29">
            <v>0</v>
          </cell>
          <cell r="AL29">
            <v>-653559.68</v>
          </cell>
          <cell r="AO29">
            <v>-30020.78</v>
          </cell>
          <cell r="AP29">
            <v>-32915.68</v>
          </cell>
          <cell r="AQ29">
            <v>-32479856.58</v>
          </cell>
          <cell r="AR29">
            <v>-1274783.59</v>
          </cell>
          <cell r="AS29">
            <v>-974378603.4899999</v>
          </cell>
        </row>
        <row r="30">
          <cell r="A30" t="str">
            <v>Kazanılmamış Primler Karşılığında SGK Payı (+/-)</v>
          </cell>
          <cell r="H30">
            <v>40015.68</v>
          </cell>
          <cell r="I30">
            <v>22002721.35</v>
          </cell>
          <cell r="L30">
            <v>30188.65</v>
          </cell>
          <cell r="AS30">
            <v>22072925.68</v>
          </cell>
        </row>
        <row r="31">
          <cell r="A31" t="str">
            <v>Kira </v>
          </cell>
          <cell r="B31">
            <v>42781.42</v>
          </cell>
          <cell r="E31">
            <v>11676.16</v>
          </cell>
          <cell r="G31">
            <v>1681.37</v>
          </cell>
          <cell r="I31">
            <v>89999.76</v>
          </cell>
          <cell r="J31">
            <v>28816.74</v>
          </cell>
          <cell r="K31">
            <v>75708.15</v>
          </cell>
          <cell r="L31">
            <v>0</v>
          </cell>
          <cell r="M31">
            <v>513.75</v>
          </cell>
          <cell r="N31">
            <v>5651.25</v>
          </cell>
          <cell r="P31">
            <v>3035.8</v>
          </cell>
          <cell r="Q31">
            <v>3409.44</v>
          </cell>
          <cell r="S31">
            <v>1354.43</v>
          </cell>
          <cell r="V31">
            <v>5230.91</v>
          </cell>
          <cell r="X31">
            <v>1027.51</v>
          </cell>
          <cell r="Z31">
            <v>18821.95</v>
          </cell>
          <cell r="AB31">
            <v>6772.17</v>
          </cell>
          <cell r="AC31">
            <v>0</v>
          </cell>
          <cell r="AD31">
            <v>467.06</v>
          </cell>
          <cell r="AE31">
            <v>1261.02</v>
          </cell>
          <cell r="AF31">
            <v>93.42</v>
          </cell>
          <cell r="AQ31">
            <v>12797.06</v>
          </cell>
          <cell r="AR31">
            <v>2008.3</v>
          </cell>
          <cell r="AS31">
            <v>313107.6699999999</v>
          </cell>
        </row>
        <row r="32">
          <cell r="A32" t="str">
            <v>Muallak Tazminatlar Karşılığı (+/-)</v>
          </cell>
          <cell r="B32">
            <v>-71767467.78</v>
          </cell>
          <cell r="C32">
            <v>-363535.51</v>
          </cell>
          <cell r="E32">
            <v>-8665238.21</v>
          </cell>
          <cell r="F32">
            <v>-0.02</v>
          </cell>
          <cell r="G32">
            <v>-4340569.08</v>
          </cell>
          <cell r="H32">
            <v>-2953589.32</v>
          </cell>
          <cell r="I32">
            <v>-211330030.1</v>
          </cell>
          <cell r="J32">
            <v>-10116481.54</v>
          </cell>
          <cell r="K32">
            <v>-34785853.4</v>
          </cell>
          <cell r="L32">
            <v>-729139.46</v>
          </cell>
          <cell r="M32">
            <v>-24943049.65</v>
          </cell>
          <cell r="N32">
            <v>-40845430.78</v>
          </cell>
          <cell r="O32">
            <v>0</v>
          </cell>
          <cell r="P32">
            <v>-376792.87</v>
          </cell>
          <cell r="Q32">
            <v>-8853978.69</v>
          </cell>
          <cell r="R32">
            <v>-497651.6</v>
          </cell>
          <cell r="S32">
            <v>-129978.81</v>
          </cell>
          <cell r="T32">
            <v>-626817.37</v>
          </cell>
          <cell r="V32">
            <v>-3082033.49</v>
          </cell>
          <cell r="X32">
            <v>-4957853.63</v>
          </cell>
          <cell r="Z32">
            <v>-2775845.96</v>
          </cell>
          <cell r="AB32">
            <v>-69635.98</v>
          </cell>
          <cell r="AC32">
            <v>-11685713.46</v>
          </cell>
          <cell r="AD32">
            <v>-5379205.16</v>
          </cell>
          <cell r="AE32">
            <v>-19335690.62</v>
          </cell>
          <cell r="AF32">
            <v>-2765239.65</v>
          </cell>
          <cell r="AG32">
            <v>-1000</v>
          </cell>
          <cell r="AH32">
            <v>-291.81</v>
          </cell>
          <cell r="AM32">
            <v>-3016.81</v>
          </cell>
          <cell r="AN32">
            <v>0</v>
          </cell>
          <cell r="AQ32">
            <v>-1539570.88</v>
          </cell>
          <cell r="AR32">
            <v>-118</v>
          </cell>
          <cell r="AS32">
            <v>-472920819.6399999</v>
          </cell>
        </row>
        <row r="33">
          <cell r="A33" t="str">
            <v>Muallak Tazminatlar Karşılığında Reasürör Payı (+/-)</v>
          </cell>
          <cell r="B33">
            <v>30541865.49</v>
          </cell>
          <cell r="C33">
            <v>0</v>
          </cell>
          <cell r="E33">
            <v>2987743.3</v>
          </cell>
          <cell r="G33">
            <v>1063170.72</v>
          </cell>
          <cell r="I33">
            <v>424534.95</v>
          </cell>
          <cell r="J33">
            <v>35202.69</v>
          </cell>
          <cell r="K33">
            <v>72696.29</v>
          </cell>
          <cell r="L33">
            <v>136687.64</v>
          </cell>
          <cell r="M33">
            <v>2772215.07</v>
          </cell>
          <cell r="N33">
            <v>20477776.56</v>
          </cell>
          <cell r="O33">
            <v>0</v>
          </cell>
          <cell r="P33">
            <v>58929.68</v>
          </cell>
          <cell r="Q33">
            <v>1153208.1</v>
          </cell>
          <cell r="R33">
            <v>42070.45</v>
          </cell>
          <cell r="S33">
            <v>-34.98</v>
          </cell>
          <cell r="T33">
            <v>626806.53</v>
          </cell>
          <cell r="V33">
            <v>1482440.53</v>
          </cell>
          <cell r="X33">
            <v>2404386.57</v>
          </cell>
          <cell r="Z33">
            <v>123946.12</v>
          </cell>
          <cell r="AB33">
            <v>0</v>
          </cell>
          <cell r="AC33">
            <v>3741630.68</v>
          </cell>
          <cell r="AD33">
            <v>5037672.76</v>
          </cell>
          <cell r="AE33">
            <v>16929642</v>
          </cell>
          <cell r="AF33">
            <v>574915.56</v>
          </cell>
          <cell r="AH33">
            <v>21.03</v>
          </cell>
          <cell r="AM33">
            <v>1411</v>
          </cell>
          <cell r="AQ33">
            <v>90523.66</v>
          </cell>
          <cell r="AS33">
            <v>90779462.4</v>
          </cell>
        </row>
        <row r="34">
          <cell r="A34" t="str">
            <v>Nakde Çevrimden Elde Edilen Gelirler </v>
          </cell>
          <cell r="B34">
            <v>5850.12</v>
          </cell>
          <cell r="E34">
            <v>1596.65</v>
          </cell>
          <cell r="G34">
            <v>229.92</v>
          </cell>
          <cell r="I34">
            <v>12306.97</v>
          </cell>
          <cell r="J34">
            <v>3940.53</v>
          </cell>
          <cell r="K34">
            <v>10352.67</v>
          </cell>
          <cell r="M34">
            <v>70.25</v>
          </cell>
          <cell r="N34">
            <v>772.78</v>
          </cell>
          <cell r="P34">
            <v>415.13</v>
          </cell>
          <cell r="Q34">
            <v>466.22</v>
          </cell>
          <cell r="S34">
            <v>185.21</v>
          </cell>
          <cell r="V34">
            <v>715.3</v>
          </cell>
          <cell r="X34">
            <v>140.51</v>
          </cell>
          <cell r="Z34">
            <v>2573.8</v>
          </cell>
          <cell r="AB34">
            <v>926.06</v>
          </cell>
          <cell r="AC34">
            <v>0</v>
          </cell>
          <cell r="AD34">
            <v>63.87</v>
          </cell>
          <cell r="AE34">
            <v>172.44</v>
          </cell>
          <cell r="AF34">
            <v>12.77</v>
          </cell>
          <cell r="AQ34">
            <v>1749.93</v>
          </cell>
          <cell r="AR34">
            <v>274.62</v>
          </cell>
          <cell r="AS34">
            <v>42815.75000000001</v>
          </cell>
        </row>
        <row r="35">
          <cell r="A35" t="str">
            <v>Pazarlama Ve Satış Giderleri (-)</v>
          </cell>
          <cell r="B35">
            <v>-878409.2</v>
          </cell>
          <cell r="D35">
            <v>-209892.73</v>
          </cell>
          <cell r="E35">
            <v>-101640.98</v>
          </cell>
          <cell r="G35">
            <v>-14047.93</v>
          </cell>
          <cell r="H35">
            <v>-7437.14</v>
          </cell>
          <cell r="I35">
            <v>-2331957.5</v>
          </cell>
          <cell r="J35">
            <v>-277653.33</v>
          </cell>
          <cell r="K35">
            <v>-2645143.82</v>
          </cell>
          <cell r="L35">
            <v>-1652.7</v>
          </cell>
          <cell r="M35">
            <v>-22311.46</v>
          </cell>
          <cell r="N35">
            <v>-133042.23</v>
          </cell>
          <cell r="P35">
            <v>-128084.14</v>
          </cell>
          <cell r="Q35">
            <v>-117341.58</v>
          </cell>
          <cell r="S35">
            <v>-4131.75</v>
          </cell>
          <cell r="T35">
            <v>-1652.7</v>
          </cell>
          <cell r="V35">
            <v>-42970.15</v>
          </cell>
          <cell r="X35">
            <v>-12395.26</v>
          </cell>
          <cell r="Z35">
            <v>-353677.47</v>
          </cell>
          <cell r="AB35">
            <v>-422264.46</v>
          </cell>
          <cell r="AC35">
            <v>-61976.19</v>
          </cell>
          <cell r="AD35">
            <v>-20658.7</v>
          </cell>
          <cell r="AE35">
            <v>-54539.03</v>
          </cell>
          <cell r="AF35">
            <v>-90072.05</v>
          </cell>
          <cell r="AI35">
            <v>-826.36</v>
          </cell>
          <cell r="AJ35">
            <v>-9089.86</v>
          </cell>
          <cell r="AL35">
            <v>-826.36</v>
          </cell>
          <cell r="AQ35">
            <v>-273521.56</v>
          </cell>
          <cell r="AR35">
            <v>-46275.56</v>
          </cell>
          <cell r="AS35">
            <v>-8263492.2</v>
          </cell>
        </row>
        <row r="36">
          <cell r="A36" t="str">
            <v>Personele İlişkin Giderler(-)</v>
          </cell>
          <cell r="B36">
            <v>-3609072.37</v>
          </cell>
          <cell r="D36">
            <v>-862374.7</v>
          </cell>
          <cell r="E36">
            <v>-417606.72</v>
          </cell>
          <cell r="G36">
            <v>-57718.01</v>
          </cell>
          <cell r="H36">
            <v>-30556.5</v>
          </cell>
          <cell r="I36">
            <v>-9581187.57</v>
          </cell>
          <cell r="J36">
            <v>-1140779.22</v>
          </cell>
          <cell r="K36">
            <v>-10867959.38</v>
          </cell>
          <cell r="L36">
            <v>-6790.37</v>
          </cell>
          <cell r="M36">
            <v>-91669.72</v>
          </cell>
          <cell r="N36">
            <v>-546623.38</v>
          </cell>
          <cell r="P36">
            <v>-526252.2</v>
          </cell>
          <cell r="Q36">
            <v>-482114.99</v>
          </cell>
          <cell r="S36">
            <v>-16975.88</v>
          </cell>
          <cell r="T36">
            <v>-6790.37</v>
          </cell>
          <cell r="V36">
            <v>-176549.11</v>
          </cell>
          <cell r="X36">
            <v>-50927.66</v>
          </cell>
          <cell r="Z36">
            <v>-1453135.44</v>
          </cell>
          <cell r="AB36">
            <v>-1734935.11</v>
          </cell>
          <cell r="AC36">
            <v>-254638.19</v>
          </cell>
          <cell r="AD36">
            <v>-84879.4</v>
          </cell>
          <cell r="AE36">
            <v>-224081.61</v>
          </cell>
          <cell r="AF36">
            <v>-370074.27</v>
          </cell>
          <cell r="AI36">
            <v>-3395.17</v>
          </cell>
          <cell r="AJ36">
            <v>-37346.92</v>
          </cell>
          <cell r="AL36">
            <v>-3395.17</v>
          </cell>
          <cell r="AQ36">
            <v>-1123803.35</v>
          </cell>
          <cell r="AR36">
            <v>-190129.81</v>
          </cell>
          <cell r="AS36">
            <v>-33951762.59</v>
          </cell>
        </row>
        <row r="37">
          <cell r="A37" t="str">
            <v>Reasürans Komisyonları (+/-)</v>
          </cell>
          <cell r="B37">
            <v>4316688.74</v>
          </cell>
          <cell r="C37">
            <v>566160.17</v>
          </cell>
          <cell r="D37">
            <v>5580640.6</v>
          </cell>
          <cell r="E37">
            <v>1026625.93</v>
          </cell>
          <cell r="G37">
            <v>130860.09</v>
          </cell>
          <cell r="I37">
            <v>567119.08</v>
          </cell>
          <cell r="J37">
            <v>72.03</v>
          </cell>
          <cell r="K37">
            <v>2348.26</v>
          </cell>
          <cell r="M37">
            <v>18798.88</v>
          </cell>
          <cell r="N37">
            <v>655944.58</v>
          </cell>
          <cell r="P37">
            <v>345.33</v>
          </cell>
          <cell r="Q37">
            <v>108536.84</v>
          </cell>
          <cell r="S37">
            <v>8400.02</v>
          </cell>
          <cell r="T37">
            <v>15985.51</v>
          </cell>
          <cell r="U37">
            <v>1720.01</v>
          </cell>
          <cell r="V37">
            <v>1169811.19</v>
          </cell>
          <cell r="X37">
            <v>646185.03</v>
          </cell>
          <cell r="Z37">
            <v>19314.75</v>
          </cell>
          <cell r="AB37">
            <v>476.94</v>
          </cell>
          <cell r="AC37">
            <v>765378.89</v>
          </cell>
          <cell r="AD37">
            <v>862734.22</v>
          </cell>
          <cell r="AE37">
            <v>4132527.9</v>
          </cell>
          <cell r="AF37">
            <v>387848.87</v>
          </cell>
          <cell r="AI37">
            <v>48884.57</v>
          </cell>
          <cell r="AJ37">
            <v>681595.01</v>
          </cell>
          <cell r="AK37">
            <v>4793.35</v>
          </cell>
          <cell r="AL37">
            <v>98749.02</v>
          </cell>
          <cell r="AO37">
            <v>16320.34</v>
          </cell>
          <cell r="AP37">
            <v>955.72</v>
          </cell>
          <cell r="AQ37">
            <v>22765.42</v>
          </cell>
          <cell r="AR37">
            <v>982.39</v>
          </cell>
          <cell r="AS37">
            <v>21859569.680000003</v>
          </cell>
        </row>
        <row r="38">
          <cell r="A38" t="str">
            <v>Reasüröre Devredilen Primler (+/-)</v>
          </cell>
          <cell r="B38">
            <v>-84685040</v>
          </cell>
          <cell r="C38">
            <v>-7938880.83</v>
          </cell>
          <cell r="D38">
            <v>-38561853.56</v>
          </cell>
          <cell r="E38">
            <v>-7106592.45</v>
          </cell>
          <cell r="F38">
            <v>-672.19</v>
          </cell>
          <cell r="G38">
            <v>-1961847.79</v>
          </cell>
          <cell r="I38">
            <v>-3538632.83</v>
          </cell>
          <cell r="J38">
            <v>-127563.83</v>
          </cell>
          <cell r="K38">
            <v>-18221096.91</v>
          </cell>
          <cell r="L38">
            <v>-5219.4</v>
          </cell>
          <cell r="M38">
            <v>-339489.77</v>
          </cell>
          <cell r="N38">
            <v>-6155434.21</v>
          </cell>
          <cell r="P38">
            <v>-3633.21</v>
          </cell>
          <cell r="Q38">
            <v>-320708.93</v>
          </cell>
          <cell r="R38">
            <v>-315.69</v>
          </cell>
          <cell r="S38">
            <v>-79800.33</v>
          </cell>
          <cell r="T38">
            <v>-670574.07</v>
          </cell>
          <cell r="U38">
            <v>-20931.73</v>
          </cell>
          <cell r="V38">
            <v>-6127824.38</v>
          </cell>
          <cell r="X38">
            <v>-739472.92</v>
          </cell>
          <cell r="Z38">
            <v>-994543.12</v>
          </cell>
          <cell r="AB38">
            <v>-3607.69</v>
          </cell>
          <cell r="AC38">
            <v>-6101258.19</v>
          </cell>
          <cell r="AD38">
            <v>-3980142.6</v>
          </cell>
          <cell r="AE38">
            <v>-15632736.09</v>
          </cell>
          <cell r="AF38">
            <v>-2850051.77</v>
          </cell>
          <cell r="AI38">
            <v>-484825.11</v>
          </cell>
          <cell r="AJ38">
            <v>-5240319.38</v>
          </cell>
          <cell r="AL38">
            <v>-914081.17</v>
          </cell>
          <cell r="AO38">
            <v>-133421.9</v>
          </cell>
          <cell r="AP38">
            <v>-38537.78</v>
          </cell>
          <cell r="AQ38">
            <v>-150668.4</v>
          </cell>
          <cell r="AR38">
            <v>-1337866.85</v>
          </cell>
          <cell r="AS38">
            <v>-214467645.08000004</v>
          </cell>
        </row>
        <row r="39">
          <cell r="A39" t="str">
            <v>Repo İşlemlerine Konu Olan Finansal Varlıklar </v>
          </cell>
          <cell r="B39">
            <v>6.66</v>
          </cell>
          <cell r="E39">
            <v>1.82</v>
          </cell>
          <cell r="G39">
            <v>0.26</v>
          </cell>
          <cell r="I39">
            <v>14.02</v>
          </cell>
          <cell r="J39">
            <v>4.49</v>
          </cell>
          <cell r="K39">
            <v>11.79</v>
          </cell>
          <cell r="M39">
            <v>0.08</v>
          </cell>
          <cell r="N39">
            <v>0.88</v>
          </cell>
          <cell r="P39">
            <v>0.47</v>
          </cell>
          <cell r="Q39">
            <v>0.53</v>
          </cell>
          <cell r="S39">
            <v>0.21</v>
          </cell>
          <cell r="V39">
            <v>0.81</v>
          </cell>
          <cell r="X39">
            <v>0.16</v>
          </cell>
          <cell r="Z39">
            <v>2.93</v>
          </cell>
          <cell r="AB39">
            <v>1.06</v>
          </cell>
          <cell r="AC39">
            <v>0</v>
          </cell>
          <cell r="AD39">
            <v>0.07</v>
          </cell>
          <cell r="AE39">
            <v>0.2</v>
          </cell>
          <cell r="AF39">
            <v>0.01</v>
          </cell>
          <cell r="AQ39">
            <v>1.99</v>
          </cell>
          <cell r="AR39">
            <v>0.31</v>
          </cell>
          <cell r="AS39">
            <v>48.75000000000001</v>
          </cell>
        </row>
        <row r="40">
          <cell r="A40" t="str">
            <v>Rücu ve Sovtaj Faaliyetlerinden Alacaklar Karşılığı (Brüt) (-)</v>
          </cell>
          <cell r="B40">
            <v>-1342086.45</v>
          </cell>
          <cell r="C40">
            <v>-19906.59</v>
          </cell>
          <cell r="E40">
            <v>374660.63</v>
          </cell>
          <cell r="G40">
            <v>-14058</v>
          </cell>
          <cell r="H40">
            <v>141142.73</v>
          </cell>
          <cell r="I40">
            <v>-2914340.58</v>
          </cell>
          <cell r="J40">
            <v>-7185.63</v>
          </cell>
          <cell r="K40">
            <v>-3156217.94</v>
          </cell>
          <cell r="L40">
            <v>0</v>
          </cell>
          <cell r="M40">
            <v>-30000</v>
          </cell>
          <cell r="N40">
            <v>-44955.48</v>
          </cell>
          <cell r="P40">
            <v>-983.85</v>
          </cell>
          <cell r="Q40">
            <v>128200.02</v>
          </cell>
          <cell r="Z40">
            <v>-41535.46</v>
          </cell>
          <cell r="AC40">
            <v>370377.93</v>
          </cell>
          <cell r="AD40">
            <v>-10537.47</v>
          </cell>
          <cell r="AE40">
            <v>0</v>
          </cell>
          <cell r="AF40">
            <v>194856.19</v>
          </cell>
          <cell r="AQ40">
            <v>-5712.26</v>
          </cell>
          <cell r="AS40">
            <v>-6378282.21</v>
          </cell>
        </row>
        <row r="41">
          <cell r="A41" t="str">
            <v>Rücu ve Sovtaj Faaliyetlerinden Alacaklar Reasürör Payı (+)</v>
          </cell>
          <cell r="B41">
            <v>-730071.98</v>
          </cell>
          <cell r="E41">
            <v>-47912.19</v>
          </cell>
          <cell r="G41">
            <v>0</v>
          </cell>
          <cell r="I41">
            <v>-3327.09</v>
          </cell>
          <cell r="J41">
            <v>475.61</v>
          </cell>
          <cell r="K41">
            <v>-22512.97</v>
          </cell>
          <cell r="N41">
            <v>75204.5</v>
          </cell>
          <cell r="Q41">
            <v>-340.98</v>
          </cell>
          <cell r="AC41">
            <v>-63239.11</v>
          </cell>
          <cell r="AD41">
            <v>9708.99</v>
          </cell>
          <cell r="AE41">
            <v>0</v>
          </cell>
          <cell r="AF41">
            <v>-28941.31</v>
          </cell>
          <cell r="AQ41">
            <v>0</v>
          </cell>
          <cell r="AS41">
            <v>-810956.5299999999</v>
          </cell>
        </row>
        <row r="42">
          <cell r="A42" t="str">
            <v>Satış Karı </v>
          </cell>
          <cell r="B42">
            <v>7252.41</v>
          </cell>
          <cell r="E42">
            <v>1979.37</v>
          </cell>
          <cell r="G42">
            <v>285.03</v>
          </cell>
          <cell r="I42">
            <v>15256.97</v>
          </cell>
          <cell r="J42">
            <v>4885.08</v>
          </cell>
          <cell r="K42">
            <v>12834.23</v>
          </cell>
          <cell r="L42">
            <v>0</v>
          </cell>
          <cell r="M42">
            <v>87.09</v>
          </cell>
          <cell r="N42">
            <v>958.01</v>
          </cell>
          <cell r="P42">
            <v>514.64</v>
          </cell>
          <cell r="Q42">
            <v>577.98</v>
          </cell>
          <cell r="S42">
            <v>229.61</v>
          </cell>
          <cell r="V42">
            <v>886.76</v>
          </cell>
          <cell r="X42">
            <v>174.18</v>
          </cell>
          <cell r="Z42">
            <v>3190.74</v>
          </cell>
          <cell r="AB42">
            <v>1148.03</v>
          </cell>
          <cell r="AC42">
            <v>0</v>
          </cell>
          <cell r="AD42">
            <v>79.17</v>
          </cell>
          <cell r="AE42">
            <v>213.77</v>
          </cell>
          <cell r="AF42">
            <v>15.83</v>
          </cell>
          <cell r="AQ42">
            <v>2169.39</v>
          </cell>
          <cell r="AR42">
            <v>340.45</v>
          </cell>
          <cell r="AS42">
            <v>53078.73999999999</v>
          </cell>
        </row>
        <row r="43">
          <cell r="A43" t="str">
            <v>SGK’ya Aktarılan Primler (-)</v>
          </cell>
          <cell r="H43">
            <v>-61791.32</v>
          </cell>
          <cell r="I43">
            <v>-31334518.26</v>
          </cell>
          <cell r="L43">
            <v>-42566.28</v>
          </cell>
          <cell r="AS43">
            <v>-31438875.860000003</v>
          </cell>
        </row>
        <row r="44">
          <cell r="A44" t="str">
            <v>Tahakkuk Eden Rücu Gelirleri (+)</v>
          </cell>
          <cell r="B44">
            <v>6586124.47</v>
          </cell>
          <cell r="C44">
            <v>715873.22</v>
          </cell>
          <cell r="E44">
            <v>2304379.31</v>
          </cell>
          <cell r="G44">
            <v>882802.75</v>
          </cell>
          <cell r="H44">
            <v>37978.01</v>
          </cell>
          <cell r="I44">
            <v>6915278.2</v>
          </cell>
          <cell r="J44">
            <v>98035.6</v>
          </cell>
          <cell r="K44">
            <v>1748364.02</v>
          </cell>
          <cell r="L44">
            <v>4452.11</v>
          </cell>
          <cell r="M44">
            <v>1709.04</v>
          </cell>
          <cell r="N44">
            <v>63137.92</v>
          </cell>
          <cell r="P44">
            <v>-34014.67</v>
          </cell>
          <cell r="Q44">
            <v>1073853.34</v>
          </cell>
          <cell r="Z44">
            <v>8623.04</v>
          </cell>
          <cell r="AB44">
            <v>73.57</v>
          </cell>
          <cell r="AC44">
            <v>-755991.91</v>
          </cell>
          <cell r="AD44">
            <v>20139.75</v>
          </cell>
          <cell r="AE44">
            <v>49906.97</v>
          </cell>
          <cell r="AF44">
            <v>-490866.58</v>
          </cell>
          <cell r="AQ44">
            <v>189380.17</v>
          </cell>
          <cell r="AS44">
            <v>19419238.330000002</v>
          </cell>
        </row>
        <row r="45">
          <cell r="A45" t="str">
            <v>Tahakkuk Eden Rücu Gelirleri Reasürör Payı(-)</v>
          </cell>
          <cell r="B45">
            <v>1307291.53</v>
          </cell>
          <cell r="C45">
            <v>-14846.01</v>
          </cell>
          <cell r="E45">
            <v>-762773.11</v>
          </cell>
          <cell r="G45">
            <v>-6002.74</v>
          </cell>
          <cell r="I45">
            <v>11027.77</v>
          </cell>
          <cell r="J45">
            <v>-264.39</v>
          </cell>
          <cell r="K45">
            <v>104634.15</v>
          </cell>
          <cell r="L45">
            <v>-782.74</v>
          </cell>
          <cell r="M45">
            <v>-1452.68</v>
          </cell>
          <cell r="N45">
            <v>-79176.09</v>
          </cell>
          <cell r="Q45">
            <v>9005.56</v>
          </cell>
          <cell r="Z45">
            <v>-34.12</v>
          </cell>
          <cell r="AC45">
            <v>135869.2</v>
          </cell>
          <cell r="AD45">
            <v>-19037.12</v>
          </cell>
          <cell r="AE45">
            <v>-39345.88</v>
          </cell>
          <cell r="AF45">
            <v>77390.84</v>
          </cell>
          <cell r="AQ45">
            <v>-70467.89</v>
          </cell>
          <cell r="AS45">
            <v>651036.28</v>
          </cell>
        </row>
        <row r="46">
          <cell r="A46" t="str">
            <v>Tahakkuk Eden Sovtaj Gelirleri (+)</v>
          </cell>
          <cell r="I46">
            <v>0</v>
          </cell>
          <cell r="K46">
            <v>2702282</v>
          </cell>
          <cell r="AS46">
            <v>2702282</v>
          </cell>
        </row>
        <row r="47">
          <cell r="A47" t="str">
            <v>Tahakkuk Eden Sovtaj Gelirleri Reasürör Payı(-)</v>
          </cell>
          <cell r="K47">
            <v>-6400</v>
          </cell>
          <cell r="AS47">
            <v>-6400</v>
          </cell>
        </row>
        <row r="48">
          <cell r="A48" t="str">
            <v>Tahsil Edilen Rücu Gelirleri (+)</v>
          </cell>
          <cell r="B48">
            <v>3604006.49</v>
          </cell>
          <cell r="C48">
            <v>-14339.49</v>
          </cell>
          <cell r="E48">
            <v>1614670.32</v>
          </cell>
          <cell r="G48">
            <v>-25337.24</v>
          </cell>
          <cell r="H48">
            <v>-3191.47</v>
          </cell>
          <cell r="I48">
            <v>3165182.84</v>
          </cell>
          <cell r="J48">
            <v>4871.04</v>
          </cell>
          <cell r="K48">
            <v>68484291.22</v>
          </cell>
          <cell r="L48">
            <v>805.78</v>
          </cell>
          <cell r="M48">
            <v>-14.75</v>
          </cell>
          <cell r="N48">
            <v>39187.95</v>
          </cell>
          <cell r="P48">
            <v>62687.7</v>
          </cell>
          <cell r="Q48">
            <v>117253.51</v>
          </cell>
          <cell r="Z48">
            <v>-21965.5</v>
          </cell>
          <cell r="AC48">
            <v>22447.87</v>
          </cell>
          <cell r="AD48">
            <v>-2896.35</v>
          </cell>
          <cell r="AE48">
            <v>41296.97</v>
          </cell>
          <cell r="AF48">
            <v>-12049.49</v>
          </cell>
          <cell r="AQ48">
            <v>10124.62</v>
          </cell>
          <cell r="AS48">
            <v>77087032.02000003</v>
          </cell>
        </row>
        <row r="49">
          <cell r="A49" t="str">
            <v>Tahsil Edilen Rücu Gelirleri Reasürör Payı(-)</v>
          </cell>
          <cell r="B49">
            <v>-990040.8</v>
          </cell>
          <cell r="E49">
            <v>10323.56</v>
          </cell>
          <cell r="G49">
            <v>2438.52</v>
          </cell>
          <cell r="I49">
            <v>-3290.08</v>
          </cell>
          <cell r="J49">
            <v>79.16</v>
          </cell>
          <cell r="K49">
            <v>-13626.69</v>
          </cell>
          <cell r="M49">
            <v>12.53</v>
          </cell>
          <cell r="N49">
            <v>-1977.3</v>
          </cell>
          <cell r="Q49">
            <v>4237.69</v>
          </cell>
          <cell r="AC49">
            <v>-22364.15</v>
          </cell>
          <cell r="AD49">
            <v>2792.4</v>
          </cell>
          <cell r="AE49">
            <v>-2149.6</v>
          </cell>
          <cell r="AF49">
            <v>219.8</v>
          </cell>
          <cell r="AS49">
            <v>-1013344.9599999998</v>
          </cell>
        </row>
        <row r="50">
          <cell r="A50" t="str">
            <v>Tahsil Edilen Sovtaj Gelirleri (+)</v>
          </cell>
          <cell r="B50">
            <v>81200.01</v>
          </cell>
          <cell r="E50">
            <v>74050.01</v>
          </cell>
          <cell r="I50">
            <v>10900</v>
          </cell>
          <cell r="J50">
            <v>499166</v>
          </cell>
          <cell r="K50">
            <v>52697567.07</v>
          </cell>
          <cell r="AC50">
            <v>29000.01</v>
          </cell>
          <cell r="AS50">
            <v>53391883.1</v>
          </cell>
        </row>
        <row r="51">
          <cell r="A51" t="str">
            <v>Tahsil Edilen Sovtaj Gelirleri Reasürör Payı(-)</v>
          </cell>
          <cell r="K51">
            <v>-660</v>
          </cell>
          <cell r="AS51">
            <v>-660</v>
          </cell>
        </row>
        <row r="52">
          <cell r="A52" t="str">
            <v>Üretim Komisyonu Giderleri (+/-)</v>
          </cell>
          <cell r="B52">
            <v>-41926731</v>
          </cell>
          <cell r="C52">
            <v>-811672.83</v>
          </cell>
          <cell r="D52">
            <v>-3934776.9</v>
          </cell>
          <cell r="E52">
            <v>-5857090.8</v>
          </cell>
          <cell r="F52">
            <v>-2597.45</v>
          </cell>
          <cell r="G52">
            <v>-534416.48</v>
          </cell>
          <cell r="H52">
            <v>-115434.04</v>
          </cell>
          <cell r="I52">
            <v>-67018828.09</v>
          </cell>
          <cell r="J52">
            <v>-3283728.87</v>
          </cell>
          <cell r="K52">
            <v>-64982010.43</v>
          </cell>
          <cell r="L52">
            <v>-40173.7</v>
          </cell>
          <cell r="M52">
            <v>-1231020.97</v>
          </cell>
          <cell r="N52">
            <v>-2294730.58</v>
          </cell>
          <cell r="P52">
            <v>-1135350.68</v>
          </cell>
          <cell r="Q52">
            <v>-2758098.56</v>
          </cell>
          <cell r="R52">
            <v>2052.86</v>
          </cell>
          <cell r="S52">
            <v>-172311.27</v>
          </cell>
          <cell r="T52">
            <v>-980.06</v>
          </cell>
          <cell r="V52">
            <v>-1737145.56</v>
          </cell>
          <cell r="X52">
            <v>-1115261.91</v>
          </cell>
          <cell r="Y52">
            <v>-1185.44</v>
          </cell>
          <cell r="Z52">
            <v>-8470621.13</v>
          </cell>
          <cell r="AA52">
            <v>-180.05</v>
          </cell>
          <cell r="AB52">
            <v>-1004335.17</v>
          </cell>
          <cell r="AC52">
            <v>-2389552.74</v>
          </cell>
          <cell r="AD52">
            <v>-1024544.86</v>
          </cell>
          <cell r="AE52">
            <v>-2461550.4</v>
          </cell>
          <cell r="AF52">
            <v>-1754248.38</v>
          </cell>
          <cell r="AG52">
            <v>-5084.31</v>
          </cell>
          <cell r="AH52">
            <v>-225.03</v>
          </cell>
          <cell r="AI52">
            <v>-36109.34</v>
          </cell>
          <cell r="AJ52">
            <v>-496973.04</v>
          </cell>
          <cell r="AK52">
            <v>-2396.66</v>
          </cell>
          <cell r="AL52">
            <v>-77465.49</v>
          </cell>
          <cell r="AM52">
            <v>533.66</v>
          </cell>
          <cell r="AO52">
            <v>-9384.83</v>
          </cell>
          <cell r="AP52">
            <v>-309.14</v>
          </cell>
          <cell r="AQ52">
            <v>-8300182.01</v>
          </cell>
          <cell r="AR52">
            <v>-874343.32</v>
          </cell>
          <cell r="AS52">
            <v>-225858465.00000003</v>
          </cell>
        </row>
        <row r="53">
          <cell r="A53" t="str">
            <v>Vadeli Mevduat Hesabı</v>
          </cell>
          <cell r="B53">
            <v>961913.59</v>
          </cell>
          <cell r="E53">
            <v>262530.99</v>
          </cell>
          <cell r="G53">
            <v>37804.47</v>
          </cell>
          <cell r="I53">
            <v>2023588.96</v>
          </cell>
          <cell r="J53">
            <v>647926.5</v>
          </cell>
          <cell r="K53">
            <v>1702251.01</v>
          </cell>
          <cell r="L53">
            <v>0</v>
          </cell>
          <cell r="M53">
            <v>11551.36</v>
          </cell>
          <cell r="N53">
            <v>127065.01</v>
          </cell>
          <cell r="P53">
            <v>68258.06</v>
          </cell>
          <cell r="Q53">
            <v>76659.06</v>
          </cell>
          <cell r="S53">
            <v>30453.59</v>
          </cell>
          <cell r="V53">
            <v>117613.88</v>
          </cell>
          <cell r="X53">
            <v>23102.73</v>
          </cell>
          <cell r="Z53">
            <v>423199.97</v>
          </cell>
          <cell r="AB53">
            <v>152267.99</v>
          </cell>
          <cell r="AC53">
            <v>0</v>
          </cell>
          <cell r="AD53">
            <v>10501.23</v>
          </cell>
          <cell r="AE53">
            <v>28353.35</v>
          </cell>
          <cell r="AF53">
            <v>2100.24</v>
          </cell>
          <cell r="AQ53">
            <v>287733.98</v>
          </cell>
          <cell r="AR53">
            <v>45155.33</v>
          </cell>
          <cell r="AS53">
            <v>7040031.299999999</v>
          </cell>
        </row>
        <row r="54">
          <cell r="A54" t="str">
            <v>Yönetim Giderleri (-)</v>
          </cell>
          <cell r="B54">
            <v>-1306945.07</v>
          </cell>
          <cell r="D54">
            <v>-312289.88</v>
          </cell>
          <cell r="E54">
            <v>-151227.03</v>
          </cell>
          <cell r="G54">
            <v>-20901.34</v>
          </cell>
          <cell r="H54">
            <v>-11065.39</v>
          </cell>
          <cell r="I54">
            <v>-3469613.55</v>
          </cell>
          <cell r="J54">
            <v>-413107.74</v>
          </cell>
          <cell r="K54">
            <v>-3935589.05</v>
          </cell>
          <cell r="L54">
            <v>-2458.94</v>
          </cell>
          <cell r="M54">
            <v>-33196.2</v>
          </cell>
          <cell r="N54">
            <v>-197947.5</v>
          </cell>
          <cell r="P54">
            <v>-190570.57</v>
          </cell>
          <cell r="Q54">
            <v>-174587.19</v>
          </cell>
          <cell r="S54">
            <v>-6147.43</v>
          </cell>
          <cell r="T54">
            <v>-2458.94</v>
          </cell>
          <cell r="V54">
            <v>-63933.32</v>
          </cell>
          <cell r="X54">
            <v>-18442.34</v>
          </cell>
          <cell r="Z54">
            <v>-526220.6</v>
          </cell>
          <cell r="AB54">
            <v>-628267.99</v>
          </cell>
          <cell r="AC54">
            <v>-92211.67</v>
          </cell>
          <cell r="AD54">
            <v>-30737.27</v>
          </cell>
          <cell r="AE54">
            <v>-81146.2</v>
          </cell>
          <cell r="AF54">
            <v>-134014.18</v>
          </cell>
          <cell r="AI54">
            <v>-1229.52</v>
          </cell>
          <cell r="AJ54">
            <v>-13524.4</v>
          </cell>
          <cell r="AL54">
            <v>-1229.52</v>
          </cell>
          <cell r="AQ54">
            <v>-406960.33</v>
          </cell>
          <cell r="AR54">
            <v>-68851.34</v>
          </cell>
          <cell r="AS54">
            <v>-12294874.499999996</v>
          </cell>
        </row>
        <row r="55">
          <cell r="A55" t="str">
            <v>Yurtiçi</v>
          </cell>
          <cell r="B55">
            <v>208432191.42</v>
          </cell>
          <cell r="C55">
            <v>11136748.65</v>
          </cell>
          <cell r="D55">
            <v>38561853.56</v>
          </cell>
          <cell r="E55">
            <v>26385107.07</v>
          </cell>
          <cell r="F55">
            <v>10242.83</v>
          </cell>
          <cell r="G55">
            <v>6163104</v>
          </cell>
          <cell r="H55">
            <v>534818.59</v>
          </cell>
          <cell r="I55">
            <v>458740671.61</v>
          </cell>
          <cell r="J55">
            <v>36363543.26</v>
          </cell>
          <cell r="K55">
            <v>425178659.88</v>
          </cell>
          <cell r="L55">
            <v>397851</v>
          </cell>
          <cell r="M55">
            <v>7024259.31</v>
          </cell>
          <cell r="N55">
            <v>16782857.67</v>
          </cell>
          <cell r="P55">
            <v>5158823.99</v>
          </cell>
          <cell r="Q55">
            <v>11012424.26</v>
          </cell>
          <cell r="R55">
            <v>29725</v>
          </cell>
          <cell r="S55">
            <v>1669819.27</v>
          </cell>
          <cell r="T55">
            <v>671185.58</v>
          </cell>
          <cell r="U55">
            <v>20931.73</v>
          </cell>
          <cell r="V55">
            <v>12255649.9</v>
          </cell>
          <cell r="X55">
            <v>2176156.52</v>
          </cell>
          <cell r="Y55">
            <v>32202</v>
          </cell>
          <cell r="Z55">
            <v>25924286.79</v>
          </cell>
          <cell r="AA55">
            <v>15382</v>
          </cell>
          <cell r="AB55">
            <v>7916476.1</v>
          </cell>
          <cell r="AC55">
            <v>17537452.54</v>
          </cell>
          <cell r="AD55">
            <v>4717721.26</v>
          </cell>
          <cell r="AE55">
            <v>17731553.79</v>
          </cell>
          <cell r="AF55">
            <v>9561400.96</v>
          </cell>
          <cell r="AG55">
            <v>104446.71</v>
          </cell>
          <cell r="AH55">
            <v>1505</v>
          </cell>
          <cell r="AI55">
            <v>484825.11</v>
          </cell>
          <cell r="AJ55">
            <v>5240320.8</v>
          </cell>
          <cell r="AL55">
            <v>914080.96</v>
          </cell>
          <cell r="AO55">
            <v>133421.9</v>
          </cell>
          <cell r="AP55">
            <v>38537.78</v>
          </cell>
          <cell r="AQ55">
            <v>53813623.84</v>
          </cell>
          <cell r="AR55">
            <v>3699846.05</v>
          </cell>
          <cell r="AS55">
            <v>1416573708.6899996</v>
          </cell>
        </row>
        <row r="56">
          <cell r="A56" t="str">
            <v>Genel Toplam</v>
          </cell>
          <cell r="B56">
            <v>-6442711.569999993</v>
          </cell>
          <cell r="C56">
            <v>2260431.7699999996</v>
          </cell>
          <cell r="D56">
            <v>122510.18999999762</v>
          </cell>
          <cell r="E56">
            <v>6663094.8299999945</v>
          </cell>
          <cell r="F56">
            <v>5707.72</v>
          </cell>
          <cell r="G56">
            <v>320518.0299999984</v>
          </cell>
          <cell r="H56">
            <v>-1785619.6400000006</v>
          </cell>
          <cell r="I56">
            <v>-851219.3899999857</v>
          </cell>
          <cell r="J56">
            <v>25270736.549999997</v>
          </cell>
          <cell r="K56">
            <v>-26021073.149999976</v>
          </cell>
          <cell r="L56">
            <v>152643.08999999985</v>
          </cell>
          <cell r="M56">
            <v>-1901706.3399999952</v>
          </cell>
          <cell r="N56">
            <v>15670570.539999995</v>
          </cell>
          <cell r="O56">
            <v>41.21</v>
          </cell>
          <cell r="P56">
            <v>1495782.42</v>
          </cell>
          <cell r="Q56">
            <v>830742.3299999963</v>
          </cell>
          <cell r="R56">
            <v>498122.01</v>
          </cell>
          <cell r="S56">
            <v>1609629.79</v>
          </cell>
          <cell r="T56">
            <v>9221.479999999981</v>
          </cell>
          <cell r="U56">
            <v>1720.0099999999984</v>
          </cell>
          <cell r="V56">
            <v>3336107.030000001</v>
          </cell>
          <cell r="W56">
            <v>0.79</v>
          </cell>
          <cell r="X56">
            <v>1613117.1300000024</v>
          </cell>
          <cell r="Y56">
            <v>10668.960000000003</v>
          </cell>
          <cell r="Z56">
            <v>12368990.059999995</v>
          </cell>
          <cell r="AA56">
            <v>540.2000000000007</v>
          </cell>
          <cell r="AB56">
            <v>4559524.92</v>
          </cell>
          <cell r="AC56">
            <v>-8441209.600000001</v>
          </cell>
          <cell r="AD56">
            <v>162495.81999999937</v>
          </cell>
          <cell r="AE56">
            <v>1799694.460000001</v>
          </cell>
          <cell r="AF56">
            <v>-5501004.290000001</v>
          </cell>
          <cell r="AG56">
            <v>27704.020000000004</v>
          </cell>
          <cell r="AH56">
            <v>830.56</v>
          </cell>
          <cell r="AI56">
            <v>5556.409999999916</v>
          </cell>
          <cell r="AJ56">
            <v>123331.52999999933</v>
          </cell>
          <cell r="AK56">
            <v>2396.6900000000005</v>
          </cell>
          <cell r="AL56">
            <v>15711.319999999949</v>
          </cell>
          <cell r="AM56">
            <v>-2164.1800000000003</v>
          </cell>
          <cell r="AN56">
            <v>0</v>
          </cell>
          <cell r="AO56">
            <v>6935.509999999995</v>
          </cell>
          <cell r="AP56">
            <v>646.5800000000017</v>
          </cell>
          <cell r="AQ56">
            <v>-1547649.4599999934</v>
          </cell>
          <cell r="AR56">
            <v>1312715.5699999998</v>
          </cell>
          <cell r="AS56">
            <v>27764081.909998894</v>
          </cell>
        </row>
      </sheetData>
      <sheetData sheetId="2">
        <row r="2">
          <cell r="B2">
            <v>701</v>
          </cell>
          <cell r="C2">
            <v>710</v>
          </cell>
          <cell r="D2">
            <v>712</v>
          </cell>
          <cell r="E2">
            <v>715</v>
          </cell>
          <cell r="F2">
            <v>716</v>
          </cell>
          <cell r="G2">
            <v>717</v>
          </cell>
          <cell r="H2">
            <v>718</v>
          </cell>
          <cell r="I2">
            <v>719</v>
          </cell>
          <cell r="J2">
            <v>720</v>
          </cell>
          <cell r="K2">
            <v>723</v>
          </cell>
          <cell r="L2">
            <v>724</v>
          </cell>
          <cell r="M2">
            <v>726</v>
          </cell>
          <cell r="N2">
            <v>730</v>
          </cell>
          <cell r="O2">
            <v>733</v>
          </cell>
          <cell r="P2">
            <v>750</v>
          </cell>
          <cell r="Q2">
            <v>760</v>
          </cell>
          <cell r="R2">
            <v>765</v>
          </cell>
          <cell r="S2">
            <v>766</v>
          </cell>
          <cell r="T2">
            <v>767</v>
          </cell>
          <cell r="U2">
            <v>768</v>
          </cell>
          <cell r="V2">
            <v>785</v>
          </cell>
          <cell r="W2">
            <v>786</v>
          </cell>
          <cell r="X2" t="e">
            <v>#VALUE!</v>
          </cell>
          <cell r="Y2">
            <v>701</v>
          </cell>
          <cell r="Z2">
            <v>702</v>
          </cell>
          <cell r="AA2">
            <v>703</v>
          </cell>
          <cell r="AB2">
            <v>710</v>
          </cell>
          <cell r="AC2">
            <v>711</v>
          </cell>
          <cell r="AD2">
            <v>712</v>
          </cell>
          <cell r="AE2">
            <v>713</v>
          </cell>
          <cell r="AF2">
            <v>714</v>
          </cell>
          <cell r="AG2">
            <v>715</v>
          </cell>
          <cell r="AH2">
            <v>716</v>
          </cell>
          <cell r="AI2">
            <v>717</v>
          </cell>
          <cell r="AJ2">
            <v>718</v>
          </cell>
          <cell r="AK2">
            <v>719</v>
          </cell>
          <cell r="AL2">
            <v>720</v>
          </cell>
          <cell r="AM2">
            <v>721</v>
          </cell>
          <cell r="AN2">
            <v>723</v>
          </cell>
          <cell r="AO2">
            <v>724</v>
          </cell>
          <cell r="AP2">
            <v>725</v>
          </cell>
          <cell r="AQ2">
            <v>726</v>
          </cell>
          <cell r="AR2">
            <v>727</v>
          </cell>
          <cell r="AS2">
            <v>728</v>
          </cell>
          <cell r="AT2">
            <v>729</v>
          </cell>
          <cell r="AU2">
            <v>730</v>
          </cell>
          <cell r="AV2">
            <v>731</v>
          </cell>
          <cell r="AW2">
            <v>732</v>
          </cell>
          <cell r="AX2">
            <v>733</v>
          </cell>
          <cell r="AY2">
            <v>734</v>
          </cell>
          <cell r="AZ2">
            <v>735</v>
          </cell>
          <cell r="BA2">
            <v>736</v>
          </cell>
          <cell r="BB2">
            <v>737</v>
          </cell>
          <cell r="BC2">
            <v>738</v>
          </cell>
          <cell r="BD2">
            <v>739</v>
          </cell>
          <cell r="BE2">
            <v>740</v>
          </cell>
          <cell r="BF2">
            <v>741</v>
          </cell>
          <cell r="BG2">
            <v>742</v>
          </cell>
          <cell r="BH2">
            <v>743</v>
          </cell>
          <cell r="BI2">
            <v>744</v>
          </cell>
          <cell r="BJ2">
            <v>745</v>
          </cell>
          <cell r="BK2">
            <v>746</v>
          </cell>
          <cell r="BL2">
            <v>747</v>
          </cell>
          <cell r="BM2">
            <v>748</v>
          </cell>
          <cell r="BN2">
            <v>749</v>
          </cell>
          <cell r="BO2">
            <v>750</v>
          </cell>
          <cell r="BP2">
            <v>752</v>
          </cell>
          <cell r="BQ2">
            <v>753</v>
          </cell>
          <cell r="BR2">
            <v>754</v>
          </cell>
          <cell r="BS2">
            <v>755</v>
          </cell>
          <cell r="BT2">
            <v>756</v>
          </cell>
          <cell r="BU2">
            <v>757</v>
          </cell>
          <cell r="BV2">
            <v>758</v>
          </cell>
          <cell r="BW2">
            <v>759</v>
          </cell>
          <cell r="BX2">
            <v>760</v>
          </cell>
          <cell r="BY2">
            <v>761</v>
          </cell>
          <cell r="BZ2">
            <v>765</v>
          </cell>
          <cell r="CA2">
            <v>766</v>
          </cell>
          <cell r="CB2">
            <v>767</v>
          </cell>
          <cell r="CC2">
            <v>768</v>
          </cell>
          <cell r="CD2">
            <v>769</v>
          </cell>
          <cell r="CE2">
            <v>770</v>
          </cell>
          <cell r="CF2">
            <v>775</v>
          </cell>
          <cell r="CG2">
            <v>776</v>
          </cell>
          <cell r="CH2">
            <v>777</v>
          </cell>
          <cell r="CI2">
            <v>778</v>
          </cell>
          <cell r="CJ2">
            <v>779</v>
          </cell>
          <cell r="CK2">
            <v>780</v>
          </cell>
          <cell r="CL2">
            <v>781</v>
          </cell>
          <cell r="CM2">
            <v>782</v>
          </cell>
          <cell r="CN2">
            <v>783</v>
          </cell>
          <cell r="CO2">
            <v>784</v>
          </cell>
          <cell r="CP2">
            <v>785</v>
          </cell>
          <cell r="CQ2">
            <v>786</v>
          </cell>
          <cell r="CR2">
            <v>798</v>
          </cell>
          <cell r="CS2">
            <v>751</v>
          </cell>
          <cell r="CT2">
            <v>790</v>
          </cell>
          <cell r="CU2">
            <v>791</v>
          </cell>
          <cell r="CV2">
            <v>792</v>
          </cell>
          <cell r="CW2">
            <v>793</v>
          </cell>
          <cell r="CX2">
            <v>794</v>
          </cell>
          <cell r="CY2">
            <v>795</v>
          </cell>
          <cell r="CZ2">
            <v>796</v>
          </cell>
          <cell r="DA2">
            <v>797</v>
          </cell>
        </row>
        <row r="3">
          <cell r="A3" t="str">
            <v>Toplam TUTAR</v>
          </cell>
          <cell r="B3" t="str">
            <v>Sütun Etiketleri</v>
          </cell>
        </row>
        <row r="4">
          <cell r="A4" t="str">
            <v>Satır Etiketleri</v>
          </cell>
          <cell r="B4" t="str">
            <v>701</v>
          </cell>
          <cell r="C4" t="str">
            <v>710</v>
          </cell>
          <cell r="D4" t="str">
            <v>712</v>
          </cell>
          <cell r="E4" t="str">
            <v>715</v>
          </cell>
          <cell r="F4" t="str">
            <v>716</v>
          </cell>
          <cell r="G4" t="str">
            <v>717</v>
          </cell>
          <cell r="H4" t="str">
            <v>718</v>
          </cell>
          <cell r="I4" t="str">
            <v>719</v>
          </cell>
          <cell r="J4" t="str">
            <v>720</v>
          </cell>
          <cell r="K4" t="str">
            <v>723</v>
          </cell>
          <cell r="L4" t="str">
            <v>724</v>
          </cell>
          <cell r="M4" t="str">
            <v>726</v>
          </cell>
          <cell r="N4" t="str">
            <v>730</v>
          </cell>
          <cell r="O4" t="str">
            <v>733</v>
          </cell>
          <cell r="P4" t="str">
            <v>750</v>
          </cell>
          <cell r="Q4" t="str">
            <v>760</v>
          </cell>
          <cell r="R4" t="str">
            <v>765</v>
          </cell>
          <cell r="S4" t="str">
            <v>766</v>
          </cell>
          <cell r="T4" t="str">
            <v>767</v>
          </cell>
          <cell r="U4" t="str">
            <v>768</v>
          </cell>
          <cell r="V4" t="str">
            <v>785</v>
          </cell>
          <cell r="W4" t="str">
            <v>786</v>
          </cell>
          <cell r="X4" t="str">
            <v>Genel Toplam</v>
          </cell>
          <cell r="Y4">
            <v>701</v>
          </cell>
          <cell r="Z4">
            <v>702</v>
          </cell>
          <cell r="AA4">
            <v>703</v>
          </cell>
          <cell r="AB4">
            <v>710</v>
          </cell>
          <cell r="AC4">
            <v>711</v>
          </cell>
          <cell r="AD4">
            <v>712</v>
          </cell>
          <cell r="AE4">
            <v>713</v>
          </cell>
          <cell r="AF4">
            <v>714</v>
          </cell>
          <cell r="AG4">
            <v>715</v>
          </cell>
          <cell r="AH4">
            <v>716</v>
          </cell>
          <cell r="AI4">
            <v>717</v>
          </cell>
          <cell r="AJ4">
            <v>718</v>
          </cell>
          <cell r="AK4">
            <v>719</v>
          </cell>
          <cell r="AL4">
            <v>720</v>
          </cell>
          <cell r="AM4">
            <v>721</v>
          </cell>
          <cell r="AN4">
            <v>723</v>
          </cell>
          <cell r="AO4">
            <v>724</v>
          </cell>
          <cell r="AP4">
            <v>725</v>
          </cell>
          <cell r="AQ4">
            <v>726</v>
          </cell>
          <cell r="AR4">
            <v>727</v>
          </cell>
          <cell r="AS4">
            <v>728</v>
          </cell>
          <cell r="AT4">
            <v>729</v>
          </cell>
          <cell r="AU4">
            <v>730</v>
          </cell>
          <cell r="AV4">
            <v>731</v>
          </cell>
          <cell r="AW4">
            <v>732</v>
          </cell>
          <cell r="AX4">
            <v>733</v>
          </cell>
          <cell r="AY4">
            <v>734</v>
          </cell>
          <cell r="AZ4">
            <v>735</v>
          </cell>
          <cell r="BA4">
            <v>736</v>
          </cell>
          <cell r="BB4">
            <v>737</v>
          </cell>
          <cell r="BC4">
            <v>738</v>
          </cell>
          <cell r="BD4">
            <v>739</v>
          </cell>
          <cell r="BE4">
            <v>740</v>
          </cell>
          <cell r="BF4">
            <v>741</v>
          </cell>
          <cell r="BG4">
            <v>742</v>
          </cell>
          <cell r="BH4">
            <v>743</v>
          </cell>
          <cell r="BI4">
            <v>744</v>
          </cell>
          <cell r="BJ4">
            <v>745</v>
          </cell>
          <cell r="BK4">
            <v>746</v>
          </cell>
          <cell r="BL4">
            <v>747</v>
          </cell>
          <cell r="BM4">
            <v>748</v>
          </cell>
          <cell r="BN4">
            <v>749</v>
          </cell>
          <cell r="BO4">
            <v>750</v>
          </cell>
          <cell r="BP4">
            <v>752</v>
          </cell>
          <cell r="BQ4">
            <v>753</v>
          </cell>
          <cell r="BR4">
            <v>754</v>
          </cell>
          <cell r="BS4">
            <v>755</v>
          </cell>
          <cell r="BT4">
            <v>756</v>
          </cell>
          <cell r="BU4">
            <v>757</v>
          </cell>
          <cell r="BV4">
            <v>758</v>
          </cell>
          <cell r="BW4">
            <v>759</v>
          </cell>
          <cell r="BX4">
            <v>760</v>
          </cell>
          <cell r="BY4">
            <v>761</v>
          </cell>
          <cell r="BZ4">
            <v>765</v>
          </cell>
          <cell r="CA4">
            <v>766</v>
          </cell>
          <cell r="CB4">
            <v>767</v>
          </cell>
          <cell r="CC4">
            <v>768</v>
          </cell>
          <cell r="CD4">
            <v>769</v>
          </cell>
          <cell r="CE4">
            <v>770</v>
          </cell>
          <cell r="CF4">
            <v>775</v>
          </cell>
          <cell r="CG4">
            <v>776</v>
          </cell>
          <cell r="CH4">
            <v>777</v>
          </cell>
          <cell r="CI4">
            <v>778</v>
          </cell>
          <cell r="CJ4">
            <v>779</v>
          </cell>
          <cell r="CK4">
            <v>780</v>
          </cell>
          <cell r="CL4">
            <v>781</v>
          </cell>
          <cell r="CM4">
            <v>782</v>
          </cell>
          <cell r="CN4">
            <v>783</v>
          </cell>
          <cell r="CO4">
            <v>784</v>
          </cell>
          <cell r="CP4">
            <v>785</v>
          </cell>
          <cell r="CQ4">
            <v>786</v>
          </cell>
          <cell r="CR4">
            <v>798</v>
          </cell>
          <cell r="CS4">
            <v>751</v>
          </cell>
          <cell r="CT4">
            <v>790</v>
          </cell>
          <cell r="CU4">
            <v>791</v>
          </cell>
          <cell r="CV4">
            <v>792</v>
          </cell>
          <cell r="CW4">
            <v>793</v>
          </cell>
          <cell r="CX4">
            <v>794</v>
          </cell>
          <cell r="CY4">
            <v>795</v>
          </cell>
          <cell r="CZ4">
            <v>796</v>
          </cell>
          <cell r="DA4">
            <v>797</v>
          </cell>
        </row>
        <row r="5">
          <cell r="A5">
            <v>603011</v>
          </cell>
          <cell r="B5">
            <v>236839.43</v>
          </cell>
          <cell r="C5">
            <v>64639.58</v>
          </cell>
          <cell r="D5">
            <v>9308.1</v>
          </cell>
          <cell r="E5">
            <v>498241.9</v>
          </cell>
          <cell r="F5">
            <v>159530.49</v>
          </cell>
          <cell r="G5">
            <v>419123.05</v>
          </cell>
          <cell r="H5">
            <v>0</v>
          </cell>
          <cell r="I5">
            <v>2844.14</v>
          </cell>
          <cell r="J5">
            <v>31285.56</v>
          </cell>
          <cell r="K5">
            <v>16806.29</v>
          </cell>
          <cell r="L5">
            <v>18874.76</v>
          </cell>
          <cell r="M5">
            <v>7498.19</v>
          </cell>
          <cell r="N5">
            <v>28958.53</v>
          </cell>
          <cell r="O5">
            <v>5688.28</v>
          </cell>
          <cell r="P5">
            <v>104199.01</v>
          </cell>
          <cell r="Q5">
            <v>37490.96</v>
          </cell>
          <cell r="R5">
            <v>0</v>
          </cell>
          <cell r="S5">
            <v>2585.58</v>
          </cell>
          <cell r="T5">
            <v>6981.07</v>
          </cell>
          <cell r="U5">
            <v>517.12</v>
          </cell>
          <cell r="V5">
            <v>70844.98</v>
          </cell>
          <cell r="W5">
            <v>11118.01</v>
          </cell>
          <cell r="X5">
            <v>1733375.0300000003</v>
          </cell>
        </row>
        <row r="6">
          <cell r="A6">
            <v>603013</v>
          </cell>
          <cell r="B6">
            <v>4089878.67</v>
          </cell>
          <cell r="C6">
            <v>1116233.26</v>
          </cell>
          <cell r="D6">
            <v>160737.59</v>
          </cell>
          <cell r="E6">
            <v>8603925.98</v>
          </cell>
          <cell r="F6">
            <v>2754863.69</v>
          </cell>
          <cell r="G6">
            <v>7237656.47</v>
          </cell>
          <cell r="H6">
            <v>0</v>
          </cell>
          <cell r="I6">
            <v>49114.27</v>
          </cell>
          <cell r="J6">
            <v>540256.9</v>
          </cell>
          <cell r="K6">
            <v>290220.65</v>
          </cell>
          <cell r="L6">
            <v>325940.11</v>
          </cell>
          <cell r="M6">
            <v>129483.06</v>
          </cell>
          <cell r="N6">
            <v>500072.5</v>
          </cell>
          <cell r="O6">
            <v>98228.53</v>
          </cell>
          <cell r="P6">
            <v>1799368.01</v>
          </cell>
          <cell r="Q6">
            <v>647415.29</v>
          </cell>
          <cell r="R6">
            <v>0</v>
          </cell>
          <cell r="S6">
            <v>44649.33</v>
          </cell>
          <cell r="T6">
            <v>120553.2</v>
          </cell>
          <cell r="U6">
            <v>8929.87</v>
          </cell>
          <cell r="V6">
            <v>1223391.65</v>
          </cell>
          <cell r="W6">
            <v>191992.11</v>
          </cell>
          <cell r="X6">
            <v>29932911.139999993</v>
          </cell>
        </row>
        <row r="7">
          <cell r="A7">
            <v>603017</v>
          </cell>
          <cell r="B7">
            <v>6.66</v>
          </cell>
          <cell r="C7">
            <v>1.82</v>
          </cell>
          <cell r="D7">
            <v>0.26</v>
          </cell>
          <cell r="E7">
            <v>14.02</v>
          </cell>
          <cell r="F7">
            <v>4.49</v>
          </cell>
          <cell r="G7">
            <v>11.79</v>
          </cell>
          <cell r="I7">
            <v>0.08</v>
          </cell>
          <cell r="J7">
            <v>0.88</v>
          </cell>
          <cell r="K7">
            <v>0.47</v>
          </cell>
          <cell r="L7">
            <v>0.53</v>
          </cell>
          <cell r="M7">
            <v>0.21</v>
          </cell>
          <cell r="N7">
            <v>0.81</v>
          </cell>
          <cell r="O7">
            <v>0.16</v>
          </cell>
          <cell r="P7">
            <v>2.93</v>
          </cell>
          <cell r="Q7">
            <v>1.06</v>
          </cell>
          <cell r="R7">
            <v>0</v>
          </cell>
          <cell r="S7">
            <v>0.07</v>
          </cell>
          <cell r="T7">
            <v>0.2</v>
          </cell>
          <cell r="U7">
            <v>0.01</v>
          </cell>
          <cell r="V7">
            <v>1.99</v>
          </cell>
          <cell r="W7">
            <v>0.31</v>
          </cell>
          <cell r="X7">
            <v>48.75000000000001</v>
          </cell>
        </row>
        <row r="8">
          <cell r="A8">
            <v>603018</v>
          </cell>
          <cell r="B8">
            <v>961913.59</v>
          </cell>
          <cell r="C8">
            <v>262530.99</v>
          </cell>
          <cell r="D8">
            <v>37804.47</v>
          </cell>
          <cell r="E8">
            <v>2023588.96</v>
          </cell>
          <cell r="F8">
            <v>647926.5</v>
          </cell>
          <cell r="G8">
            <v>1702251.01</v>
          </cell>
          <cell r="H8">
            <v>0</v>
          </cell>
          <cell r="I8">
            <v>11551.36</v>
          </cell>
          <cell r="J8">
            <v>127065.01</v>
          </cell>
          <cell r="K8">
            <v>68258.06</v>
          </cell>
          <cell r="L8">
            <v>76659.06</v>
          </cell>
          <cell r="M8">
            <v>30453.59</v>
          </cell>
          <cell r="N8">
            <v>117613.88</v>
          </cell>
          <cell r="O8">
            <v>23102.73</v>
          </cell>
          <cell r="P8">
            <v>423199.97</v>
          </cell>
          <cell r="Q8">
            <v>152267.99</v>
          </cell>
          <cell r="R8">
            <v>0</v>
          </cell>
          <cell r="S8">
            <v>10501.23</v>
          </cell>
          <cell r="T8">
            <v>28353.35</v>
          </cell>
          <cell r="U8">
            <v>2100.24</v>
          </cell>
          <cell r="V8">
            <v>287733.98</v>
          </cell>
          <cell r="W8">
            <v>45155.33</v>
          </cell>
          <cell r="X8">
            <v>7040031.299999999</v>
          </cell>
        </row>
        <row r="9">
          <cell r="A9">
            <v>603021</v>
          </cell>
          <cell r="B9">
            <v>-347979.6</v>
          </cell>
          <cell r="C9">
            <v>-94972.6</v>
          </cell>
          <cell r="D9">
            <v>-13676.05</v>
          </cell>
          <cell r="E9">
            <v>-732048.8</v>
          </cell>
          <cell r="F9">
            <v>-234392.38</v>
          </cell>
          <cell r="G9">
            <v>-615802.34</v>
          </cell>
          <cell r="H9">
            <v>0</v>
          </cell>
          <cell r="I9">
            <v>-4178.79</v>
          </cell>
          <cell r="J9">
            <v>-45966.74</v>
          </cell>
          <cell r="K9">
            <v>-24692.88</v>
          </cell>
          <cell r="L9">
            <v>-27732</v>
          </cell>
          <cell r="M9">
            <v>-11016.82</v>
          </cell>
          <cell r="N9">
            <v>-42547.72</v>
          </cell>
          <cell r="O9">
            <v>-8357.59</v>
          </cell>
          <cell r="P9">
            <v>-153095.83</v>
          </cell>
          <cell r="Q9">
            <v>-55084.11</v>
          </cell>
          <cell r="R9">
            <v>0</v>
          </cell>
          <cell r="S9">
            <v>-3798.9</v>
          </cell>
          <cell r="T9">
            <v>-10257.04</v>
          </cell>
          <cell r="U9">
            <v>-759.78</v>
          </cell>
          <cell r="V9">
            <v>-104089.97</v>
          </cell>
          <cell r="W9">
            <v>-16335.29</v>
          </cell>
          <cell r="X9">
            <v>-2546785.23</v>
          </cell>
        </row>
        <row r="10">
          <cell r="A10">
            <v>603022</v>
          </cell>
          <cell r="B10">
            <v>-267755.54</v>
          </cell>
          <cell r="C10">
            <v>-73077.38</v>
          </cell>
          <cell r="D10">
            <v>-10523.14</v>
          </cell>
          <cell r="E10">
            <v>-563280.48</v>
          </cell>
          <cell r="F10">
            <v>-180354.98</v>
          </cell>
          <cell r="G10">
            <v>-473833.76</v>
          </cell>
          <cell r="H10">
            <v>0</v>
          </cell>
          <cell r="I10">
            <v>-3215.4</v>
          </cell>
          <cell r="J10">
            <v>-35369.45</v>
          </cell>
          <cell r="K10">
            <v>-19000.12</v>
          </cell>
          <cell r="L10">
            <v>-21338.6</v>
          </cell>
          <cell r="M10">
            <v>-8476.98</v>
          </cell>
          <cell r="N10">
            <v>-32738.67</v>
          </cell>
          <cell r="O10">
            <v>-6430.81</v>
          </cell>
          <cell r="P10">
            <v>-117800.74</v>
          </cell>
          <cell r="Q10">
            <v>-42384.88</v>
          </cell>
          <cell r="R10">
            <v>0</v>
          </cell>
          <cell r="S10">
            <v>-2923.1</v>
          </cell>
          <cell r="T10">
            <v>-7892.36</v>
          </cell>
          <cell r="U10">
            <v>-584.62</v>
          </cell>
          <cell r="V10">
            <v>-80092.81</v>
          </cell>
          <cell r="W10">
            <v>-12569.31</v>
          </cell>
          <cell r="X10">
            <v>-1959643.1300000004</v>
          </cell>
        </row>
        <row r="11">
          <cell r="A11">
            <v>603023</v>
          </cell>
          <cell r="B11">
            <v>980221.71</v>
          </cell>
          <cell r="C11">
            <v>267527.76</v>
          </cell>
          <cell r="D11">
            <v>38524</v>
          </cell>
          <cell r="E11">
            <v>2062103.97</v>
          </cell>
          <cell r="F11">
            <v>660258.51</v>
          </cell>
          <cell r="G11">
            <v>1734650</v>
          </cell>
          <cell r="H11">
            <v>0</v>
          </cell>
          <cell r="I11">
            <v>11771.22</v>
          </cell>
          <cell r="J11">
            <v>129483.44</v>
          </cell>
          <cell r="K11">
            <v>69557.21</v>
          </cell>
          <cell r="L11">
            <v>78118.11</v>
          </cell>
          <cell r="M11">
            <v>31033.22</v>
          </cell>
          <cell r="N11">
            <v>119852.44</v>
          </cell>
          <cell r="O11">
            <v>23542.45</v>
          </cell>
          <cell r="P11">
            <v>431254.75</v>
          </cell>
          <cell r="Q11">
            <v>155166.1</v>
          </cell>
          <cell r="R11">
            <v>0</v>
          </cell>
          <cell r="S11">
            <v>10701.11</v>
          </cell>
          <cell r="T11">
            <v>28893</v>
          </cell>
          <cell r="U11">
            <v>2140.22</v>
          </cell>
          <cell r="V11">
            <v>293210.43</v>
          </cell>
          <cell r="W11">
            <v>46014.78</v>
          </cell>
          <cell r="X11">
            <v>7174024.430000001</v>
          </cell>
        </row>
        <row r="12">
          <cell r="A12">
            <v>603029</v>
          </cell>
          <cell r="B12">
            <v>-38933.17</v>
          </cell>
          <cell r="C12">
            <v>-10625.86</v>
          </cell>
          <cell r="D12">
            <v>-1530.11</v>
          </cell>
          <cell r="E12">
            <v>-81904.15</v>
          </cell>
          <cell r="F12">
            <v>-26224.63</v>
          </cell>
          <cell r="G12">
            <v>-68898.1</v>
          </cell>
          <cell r="H12">
            <v>0</v>
          </cell>
          <cell r="I12">
            <v>-467.53</v>
          </cell>
          <cell r="J12">
            <v>-5142.91</v>
          </cell>
          <cell r="K12">
            <v>-2762.72</v>
          </cell>
          <cell r="L12">
            <v>-3102.76</v>
          </cell>
          <cell r="M12">
            <v>-1232.6</v>
          </cell>
          <cell r="N12">
            <v>-4760.39</v>
          </cell>
          <cell r="O12">
            <v>-935.09</v>
          </cell>
          <cell r="P12">
            <v>-17128.88</v>
          </cell>
          <cell r="Q12">
            <v>-6163</v>
          </cell>
          <cell r="R12">
            <v>0</v>
          </cell>
          <cell r="S12">
            <v>-425.04</v>
          </cell>
          <cell r="T12">
            <v>-1147.58</v>
          </cell>
          <cell r="U12">
            <v>-85.01</v>
          </cell>
          <cell r="V12">
            <v>-11645.95</v>
          </cell>
          <cell r="W12">
            <v>-1827.65</v>
          </cell>
          <cell r="X12">
            <v>-284943.13000000006</v>
          </cell>
        </row>
        <row r="13">
          <cell r="A13">
            <v>603033</v>
          </cell>
          <cell r="B13">
            <v>-298819.81</v>
          </cell>
          <cell r="C13">
            <v>-81555.62</v>
          </cell>
          <cell r="D13">
            <v>-11744.01</v>
          </cell>
          <cell r="E13">
            <v>-628630.75</v>
          </cell>
          <cell r="F13">
            <v>-201279.28</v>
          </cell>
          <cell r="G13">
            <v>-528806.67</v>
          </cell>
          <cell r="H13">
            <v>0</v>
          </cell>
          <cell r="I13">
            <v>-3588.45</v>
          </cell>
          <cell r="J13">
            <v>-39472.93</v>
          </cell>
          <cell r="K13">
            <v>-21204.46</v>
          </cell>
          <cell r="L13">
            <v>-23814.25</v>
          </cell>
          <cell r="M13">
            <v>-9460.45</v>
          </cell>
          <cell r="N13">
            <v>-36536.92</v>
          </cell>
          <cell r="O13">
            <v>-7176.89</v>
          </cell>
          <cell r="P13">
            <v>-131467.67</v>
          </cell>
          <cell r="Q13">
            <v>-47302.26</v>
          </cell>
          <cell r="R13">
            <v>0</v>
          </cell>
          <cell r="S13">
            <v>-3262.22</v>
          </cell>
          <cell r="T13">
            <v>-8808.01</v>
          </cell>
          <cell r="U13">
            <v>-652.44</v>
          </cell>
          <cell r="V13">
            <v>-89384.96</v>
          </cell>
          <cell r="W13">
            <v>-14027.56</v>
          </cell>
          <cell r="X13">
            <v>-2186995.61</v>
          </cell>
        </row>
        <row r="14">
          <cell r="A14">
            <v>603039</v>
          </cell>
          <cell r="B14">
            <v>664986.6</v>
          </cell>
          <cell r="C14">
            <v>181491.97</v>
          </cell>
          <cell r="D14">
            <v>26134.84</v>
          </cell>
          <cell r="E14">
            <v>1398940.14</v>
          </cell>
          <cell r="F14">
            <v>447922.2</v>
          </cell>
          <cell r="G14">
            <v>1176793.96</v>
          </cell>
          <cell r="H14">
            <v>0</v>
          </cell>
          <cell r="I14">
            <v>7985.64</v>
          </cell>
          <cell r="J14">
            <v>87842.12</v>
          </cell>
          <cell r="K14">
            <v>47187.92</v>
          </cell>
          <cell r="L14">
            <v>52995.66</v>
          </cell>
          <cell r="M14">
            <v>21053.08</v>
          </cell>
          <cell r="N14">
            <v>81308.41</v>
          </cell>
          <cell r="O14">
            <v>15971.29</v>
          </cell>
          <cell r="P14">
            <v>292565.07</v>
          </cell>
          <cell r="Q14">
            <v>105265.35</v>
          </cell>
          <cell r="R14">
            <v>0</v>
          </cell>
          <cell r="S14">
            <v>7259.69</v>
          </cell>
          <cell r="T14">
            <v>19601.14</v>
          </cell>
          <cell r="U14">
            <v>1451.93</v>
          </cell>
          <cell r="V14">
            <v>198915.2</v>
          </cell>
          <cell r="W14">
            <v>31216.62</v>
          </cell>
          <cell r="X14">
            <v>4866888.83</v>
          </cell>
        </row>
        <row r="15">
          <cell r="A15" t="str">
            <v>Genel Toplam</v>
          </cell>
          <cell r="B15">
            <v>5980358.54</v>
          </cell>
          <cell r="C15">
            <v>1632193.9199999997</v>
          </cell>
          <cell r="D15">
            <v>235035.95000000004</v>
          </cell>
          <cell r="E15">
            <v>12580950.79</v>
          </cell>
          <cell r="F15">
            <v>4028254.610000001</v>
          </cell>
          <cell r="G15">
            <v>10583145.41</v>
          </cell>
          <cell r="H15">
            <v>0</v>
          </cell>
          <cell r="I15">
            <v>71816.54</v>
          </cell>
          <cell r="J15">
            <v>789981.88</v>
          </cell>
          <cell r="K15">
            <v>424370.42</v>
          </cell>
          <cell r="L15">
            <v>476600.62</v>
          </cell>
          <cell r="M15">
            <v>189334.49999999994</v>
          </cell>
          <cell r="N15">
            <v>731222.87</v>
          </cell>
          <cell r="O15">
            <v>143633.06</v>
          </cell>
          <cell r="P15">
            <v>2631096.6199999996</v>
          </cell>
          <cell r="Q15">
            <v>946672.5</v>
          </cell>
          <cell r="R15">
            <v>0</v>
          </cell>
          <cell r="S15">
            <v>65287.75000000001</v>
          </cell>
          <cell r="T15">
            <v>176276.96999999997</v>
          </cell>
          <cell r="U15">
            <v>13057.539999999999</v>
          </cell>
          <cell r="V15">
            <v>1788884.5399999998</v>
          </cell>
          <cell r="W15">
            <v>280737.35</v>
          </cell>
          <cell r="X15">
            <v>43768912.37999999</v>
          </cell>
        </row>
      </sheetData>
      <sheetData sheetId="4">
        <row r="1">
          <cell r="B1">
            <v>660</v>
          </cell>
          <cell r="C1">
            <v>57736226.5</v>
          </cell>
        </row>
        <row r="2">
          <cell r="B2">
            <v>66001</v>
          </cell>
          <cell r="C2">
            <v>2585583.28</v>
          </cell>
        </row>
        <row r="3">
          <cell r="B3">
            <v>6600101</v>
          </cell>
          <cell r="C3">
            <v>2585583.28</v>
          </cell>
        </row>
        <row r="4">
          <cell r="B4">
            <v>660010101</v>
          </cell>
          <cell r="C4">
            <v>2585583.28</v>
          </cell>
        </row>
        <row r="5">
          <cell r="B5">
            <v>66001010101</v>
          </cell>
          <cell r="C5">
            <v>2585583.28</v>
          </cell>
        </row>
        <row r="6">
          <cell r="B6">
            <v>6600101010101</v>
          </cell>
          <cell r="C6">
            <v>2585583.28</v>
          </cell>
        </row>
        <row r="7">
          <cell r="B7">
            <v>660010101010100</v>
          </cell>
          <cell r="C7">
            <v>2585583.28</v>
          </cell>
        </row>
        <row r="8">
          <cell r="B8">
            <v>66003</v>
          </cell>
          <cell r="C8">
            <v>44649330.45</v>
          </cell>
        </row>
        <row r="9">
          <cell r="B9">
            <v>6600301</v>
          </cell>
          <cell r="C9">
            <v>44649330.45</v>
          </cell>
        </row>
        <row r="10">
          <cell r="B10">
            <v>660030101</v>
          </cell>
          <cell r="C10">
            <v>3051380</v>
          </cell>
        </row>
        <row r="11">
          <cell r="B11">
            <v>66003010101</v>
          </cell>
          <cell r="C11">
            <v>3051380</v>
          </cell>
        </row>
        <row r="12">
          <cell r="B12">
            <v>6600301010101</v>
          </cell>
          <cell r="C12">
            <v>3051380</v>
          </cell>
        </row>
        <row r="13">
          <cell r="B13">
            <v>660030101010100</v>
          </cell>
          <cell r="C13">
            <v>3051380</v>
          </cell>
        </row>
        <row r="14">
          <cell r="B14">
            <v>660030102</v>
          </cell>
          <cell r="C14">
            <v>41597950.45</v>
          </cell>
        </row>
        <row r="15">
          <cell r="B15">
            <v>66003010201</v>
          </cell>
          <cell r="C15">
            <v>39901026.09</v>
          </cell>
        </row>
        <row r="16">
          <cell r="B16">
            <v>6600301020101</v>
          </cell>
          <cell r="C16">
            <v>39901026.09</v>
          </cell>
        </row>
        <row r="17">
          <cell r="B17">
            <v>660030102010100</v>
          </cell>
          <cell r="C17">
            <v>39901026.09</v>
          </cell>
        </row>
        <row r="18">
          <cell r="B18">
            <v>66003010202</v>
          </cell>
          <cell r="C18">
            <v>1696924.36</v>
          </cell>
        </row>
        <row r="19">
          <cell r="B19">
            <v>6600301020201</v>
          </cell>
          <cell r="C19">
            <v>1696924.36</v>
          </cell>
        </row>
        <row r="20">
          <cell r="B20">
            <v>660030102020100</v>
          </cell>
          <cell r="C20">
            <v>1696924.36</v>
          </cell>
        </row>
        <row r="21">
          <cell r="B21">
            <v>66007</v>
          </cell>
          <cell r="C21">
            <v>72.76</v>
          </cell>
        </row>
        <row r="22">
          <cell r="B22">
            <v>6600701</v>
          </cell>
          <cell r="C22">
            <v>72.76</v>
          </cell>
        </row>
        <row r="23">
          <cell r="B23">
            <v>660070101</v>
          </cell>
          <cell r="C23">
            <v>72.76</v>
          </cell>
        </row>
        <row r="24">
          <cell r="B24">
            <v>66007010101</v>
          </cell>
          <cell r="C24">
            <v>72.76</v>
          </cell>
        </row>
        <row r="25">
          <cell r="B25">
            <v>6600701010101</v>
          </cell>
          <cell r="C25">
            <v>72.76</v>
          </cell>
        </row>
        <row r="26">
          <cell r="B26">
            <v>660070101010100</v>
          </cell>
          <cell r="C26">
            <v>72.76</v>
          </cell>
        </row>
        <row r="27">
          <cell r="B27">
            <v>66008</v>
          </cell>
          <cell r="C27">
            <v>10501240.01</v>
          </cell>
        </row>
        <row r="28">
          <cell r="B28">
            <v>6600801</v>
          </cell>
          <cell r="C28">
            <v>10501240.01</v>
          </cell>
        </row>
        <row r="29">
          <cell r="B29">
            <v>660080101</v>
          </cell>
          <cell r="C29">
            <v>10501240.01</v>
          </cell>
        </row>
        <row r="30">
          <cell r="B30">
            <v>66008010101</v>
          </cell>
          <cell r="C30">
            <v>10480317.06</v>
          </cell>
        </row>
        <row r="31">
          <cell r="B31">
            <v>6600801010101</v>
          </cell>
          <cell r="C31">
            <v>10480317.06</v>
          </cell>
        </row>
        <row r="32">
          <cell r="B32">
            <v>660080101010100</v>
          </cell>
          <cell r="C32">
            <v>10480317.06</v>
          </cell>
        </row>
        <row r="33">
          <cell r="B33">
            <v>66008010102</v>
          </cell>
          <cell r="C33">
            <v>20922.95</v>
          </cell>
        </row>
        <row r="34">
          <cell r="B34">
            <v>6600801010201</v>
          </cell>
          <cell r="C34">
            <v>9273.62</v>
          </cell>
        </row>
        <row r="35">
          <cell r="B35">
            <v>660080101020100</v>
          </cell>
          <cell r="C35">
            <v>9273.62</v>
          </cell>
        </row>
        <row r="36">
          <cell r="B36">
            <v>6600801010210</v>
          </cell>
          <cell r="C36">
            <v>11649.33</v>
          </cell>
        </row>
        <row r="37">
          <cell r="B37">
            <v>660080101021000</v>
          </cell>
          <cell r="C37">
            <v>11649.33</v>
          </cell>
        </row>
        <row r="38">
          <cell r="B38">
            <v>661</v>
          </cell>
          <cell r="C38">
            <v>13320604.33</v>
          </cell>
        </row>
        <row r="39">
          <cell r="B39">
            <v>66101</v>
          </cell>
          <cell r="C39">
            <v>2619493.91</v>
          </cell>
        </row>
        <row r="40">
          <cell r="B40">
            <v>6610102</v>
          </cell>
          <cell r="C40">
            <v>2619493.91</v>
          </cell>
        </row>
        <row r="41">
          <cell r="B41">
            <v>661010201</v>
          </cell>
          <cell r="C41">
            <v>2619493.91</v>
          </cell>
        </row>
        <row r="42">
          <cell r="B42">
            <v>66101020101</v>
          </cell>
          <cell r="C42">
            <v>2619493.91</v>
          </cell>
        </row>
        <row r="43">
          <cell r="B43">
            <v>6610102010101</v>
          </cell>
          <cell r="C43">
            <v>2619493.91</v>
          </cell>
        </row>
        <row r="44">
          <cell r="B44">
            <v>661010201010100</v>
          </cell>
          <cell r="C44">
            <v>2619493.91</v>
          </cell>
        </row>
        <row r="45">
          <cell r="B45">
            <v>66103</v>
          </cell>
          <cell r="C45">
            <v>10701110.42</v>
          </cell>
        </row>
        <row r="46">
          <cell r="B46">
            <v>6610301</v>
          </cell>
          <cell r="C46">
            <v>10626888.66</v>
          </cell>
        </row>
        <row r="47">
          <cell r="B47">
            <v>661030101</v>
          </cell>
          <cell r="C47">
            <v>10626888.66</v>
          </cell>
        </row>
        <row r="48">
          <cell r="B48">
            <v>66103010101</v>
          </cell>
          <cell r="C48">
            <v>10544952.75</v>
          </cell>
        </row>
        <row r="49">
          <cell r="B49">
            <v>6610301010101</v>
          </cell>
          <cell r="C49">
            <v>10544952.75</v>
          </cell>
        </row>
        <row r="50">
          <cell r="B50">
            <v>661030101010100</v>
          </cell>
          <cell r="C50">
            <v>10544952.75</v>
          </cell>
        </row>
        <row r="51">
          <cell r="B51">
            <v>66103010102</v>
          </cell>
          <cell r="C51">
            <v>81935.91</v>
          </cell>
        </row>
        <row r="52">
          <cell r="B52">
            <v>6610301010201</v>
          </cell>
          <cell r="C52">
            <v>81935.91</v>
          </cell>
        </row>
        <row r="53">
          <cell r="B53">
            <v>661030101020100</v>
          </cell>
          <cell r="C53">
            <v>81935.91</v>
          </cell>
        </row>
        <row r="54">
          <cell r="B54">
            <v>6610302</v>
          </cell>
          <cell r="C54">
            <v>74221.76</v>
          </cell>
        </row>
        <row r="55">
          <cell r="B55">
            <v>661030201</v>
          </cell>
          <cell r="C55">
            <v>74221.76</v>
          </cell>
        </row>
        <row r="56">
          <cell r="B56">
            <v>66103020101</v>
          </cell>
          <cell r="C56">
            <v>74221.76</v>
          </cell>
        </row>
        <row r="57">
          <cell r="B57">
            <v>6610302010101</v>
          </cell>
          <cell r="C57">
            <v>74221.76</v>
          </cell>
        </row>
        <row r="58">
          <cell r="B58">
            <v>661030201010100</v>
          </cell>
          <cell r="C58">
            <v>74221.76</v>
          </cell>
        </row>
        <row r="59">
          <cell r="B59">
            <v>662</v>
          </cell>
          <cell r="C59">
            <v>3997454.06</v>
          </cell>
        </row>
        <row r="60">
          <cell r="B60">
            <v>66203</v>
          </cell>
          <cell r="C60">
            <v>-3262224.95</v>
          </cell>
        </row>
        <row r="61">
          <cell r="B61">
            <v>6620301</v>
          </cell>
          <cell r="C61">
            <v>-3262224.95</v>
          </cell>
        </row>
        <row r="62">
          <cell r="B62">
            <v>662030101</v>
          </cell>
          <cell r="C62">
            <v>-3262224.95</v>
          </cell>
        </row>
        <row r="63">
          <cell r="B63">
            <v>66203010101</v>
          </cell>
          <cell r="C63">
            <v>-3059914.59</v>
          </cell>
        </row>
        <row r="64">
          <cell r="B64">
            <v>6620301010101</v>
          </cell>
          <cell r="C64">
            <v>-3059914.59</v>
          </cell>
        </row>
        <row r="65">
          <cell r="B65">
            <v>662030101010100</v>
          </cell>
          <cell r="C65">
            <v>-3059914.59</v>
          </cell>
        </row>
        <row r="66">
          <cell r="B66">
            <v>66203010102</v>
          </cell>
          <cell r="C66">
            <v>-202310.36</v>
          </cell>
        </row>
        <row r="67">
          <cell r="B67">
            <v>6620301010201</v>
          </cell>
          <cell r="C67">
            <v>-202310.36</v>
          </cell>
        </row>
        <row r="68">
          <cell r="B68">
            <v>662030101020100</v>
          </cell>
          <cell r="C68">
            <v>-202310.36</v>
          </cell>
        </row>
        <row r="69">
          <cell r="B69">
            <v>66208</v>
          </cell>
          <cell r="C69">
            <v>7259679.01</v>
          </cell>
        </row>
        <row r="70">
          <cell r="B70">
            <v>6620801</v>
          </cell>
          <cell r="C70">
            <v>7259679.01</v>
          </cell>
        </row>
        <row r="71">
          <cell r="B71">
            <v>662080101</v>
          </cell>
          <cell r="C71">
            <v>7259679.01</v>
          </cell>
        </row>
        <row r="72">
          <cell r="B72">
            <v>66208010101</v>
          </cell>
          <cell r="C72">
            <v>7259562.64</v>
          </cell>
        </row>
        <row r="73">
          <cell r="B73">
            <v>6620801010101</v>
          </cell>
          <cell r="C73">
            <v>7259562.64</v>
          </cell>
        </row>
        <row r="74">
          <cell r="B74">
            <v>662080101010100</v>
          </cell>
          <cell r="C74">
            <v>7259562.64</v>
          </cell>
        </row>
        <row r="75">
          <cell r="B75">
            <v>66208010102</v>
          </cell>
          <cell r="C75">
            <v>116.37</v>
          </cell>
        </row>
        <row r="76">
          <cell r="B76">
            <v>6620801010201</v>
          </cell>
          <cell r="C76">
            <v>110.38</v>
          </cell>
        </row>
        <row r="77">
          <cell r="B77">
            <v>662080101020100</v>
          </cell>
          <cell r="C77">
            <v>110.38</v>
          </cell>
        </row>
        <row r="78">
          <cell r="B78">
            <v>6620801010210</v>
          </cell>
          <cell r="C78">
            <v>5.99</v>
          </cell>
        </row>
        <row r="79">
          <cell r="B79">
            <v>662080101021000</v>
          </cell>
          <cell r="C79">
            <v>5.99</v>
          </cell>
        </row>
        <row r="80">
          <cell r="B80">
            <v>663</v>
          </cell>
          <cell r="C80">
            <v>3584425.37</v>
          </cell>
        </row>
        <row r="81">
          <cell r="B81">
            <v>66302</v>
          </cell>
          <cell r="C81">
            <v>3584425.37</v>
          </cell>
        </row>
        <row r="82">
          <cell r="B82">
            <v>6630201</v>
          </cell>
          <cell r="C82">
            <v>-4462105.93</v>
          </cell>
        </row>
        <row r="83">
          <cell r="B83">
            <v>663020101</v>
          </cell>
          <cell r="C83">
            <v>7165675.32</v>
          </cell>
        </row>
        <row r="84">
          <cell r="B84">
            <v>66302010101</v>
          </cell>
          <cell r="C84">
            <v>7213592.95</v>
          </cell>
        </row>
        <row r="85">
          <cell r="B85">
            <v>6630201010100</v>
          </cell>
          <cell r="C85">
            <v>7213592.95</v>
          </cell>
        </row>
        <row r="86">
          <cell r="B86">
            <v>66302010110</v>
          </cell>
          <cell r="C86">
            <v>-49380.85</v>
          </cell>
        </row>
        <row r="87">
          <cell r="B87">
            <v>6630201011000</v>
          </cell>
          <cell r="C87">
            <v>-49380.85</v>
          </cell>
        </row>
        <row r="88">
          <cell r="B88">
            <v>66302010199</v>
          </cell>
          <cell r="C88">
            <v>1463.22</v>
          </cell>
        </row>
        <row r="89">
          <cell r="B89">
            <v>6630201019900</v>
          </cell>
          <cell r="C89">
            <v>1463.22</v>
          </cell>
        </row>
        <row r="90">
          <cell r="B90">
            <v>663020102</v>
          </cell>
          <cell r="C90">
            <v>-11627781.25</v>
          </cell>
        </row>
        <row r="91">
          <cell r="B91">
            <v>66302010201</v>
          </cell>
          <cell r="C91">
            <v>-6284981.52</v>
          </cell>
        </row>
        <row r="92">
          <cell r="B92">
            <v>6630201020100</v>
          </cell>
          <cell r="C92">
            <v>-6284981.52</v>
          </cell>
        </row>
        <row r="93">
          <cell r="B93">
            <v>66302010210</v>
          </cell>
          <cell r="C93">
            <v>-5207249.2</v>
          </cell>
        </row>
        <row r="94">
          <cell r="B94">
            <v>6630201021000</v>
          </cell>
          <cell r="C94">
            <v>-5207249.2</v>
          </cell>
        </row>
        <row r="95">
          <cell r="B95">
            <v>66302010299</v>
          </cell>
          <cell r="C95">
            <v>-135550.53</v>
          </cell>
        </row>
        <row r="96">
          <cell r="B96">
            <v>6630201029900</v>
          </cell>
          <cell r="C96">
            <v>-135550.53</v>
          </cell>
        </row>
        <row r="97">
          <cell r="B97">
            <v>6630202</v>
          </cell>
          <cell r="C97">
            <v>8046531.3</v>
          </cell>
        </row>
        <row r="98">
          <cell r="B98">
            <v>663020201</v>
          </cell>
          <cell r="C98">
            <v>3037864.78</v>
          </cell>
        </row>
        <row r="99">
          <cell r="B99">
            <v>66302020101</v>
          </cell>
          <cell r="C99">
            <v>2250338.74</v>
          </cell>
        </row>
        <row r="100">
          <cell r="B100">
            <v>6630202010100</v>
          </cell>
          <cell r="C100">
            <v>2250338.74</v>
          </cell>
        </row>
        <row r="101">
          <cell r="B101">
            <v>66302020110</v>
          </cell>
          <cell r="C101">
            <v>787526.04</v>
          </cell>
        </row>
        <row r="102">
          <cell r="B102">
            <v>6630202011000</v>
          </cell>
          <cell r="C102">
            <v>787526.04</v>
          </cell>
        </row>
        <row r="103">
          <cell r="B103">
            <v>663020202</v>
          </cell>
          <cell r="C103">
            <v>5008666.52</v>
          </cell>
        </row>
        <row r="104">
          <cell r="B104">
            <v>66302020201</v>
          </cell>
          <cell r="C104">
            <v>5013702.66</v>
          </cell>
        </row>
        <row r="105">
          <cell r="B105">
            <v>6630202020100</v>
          </cell>
          <cell r="C105">
            <v>5013702.66</v>
          </cell>
        </row>
        <row r="106">
          <cell r="B106">
            <v>66302020210</v>
          </cell>
          <cell r="C106">
            <v>-5036.14</v>
          </cell>
        </row>
        <row r="107">
          <cell r="B107">
            <v>6630202021000</v>
          </cell>
          <cell r="C107">
            <v>-5036.14</v>
          </cell>
        </row>
        <row r="108">
          <cell r="B108">
            <v>664</v>
          </cell>
          <cell r="C108">
            <v>150965.27</v>
          </cell>
        </row>
        <row r="109">
          <cell r="B109">
            <v>66402</v>
          </cell>
          <cell r="C109">
            <v>150965.27</v>
          </cell>
        </row>
        <row r="110">
          <cell r="B110">
            <v>6640202</v>
          </cell>
          <cell r="C110">
            <v>37786.62</v>
          </cell>
        </row>
        <row r="111">
          <cell r="B111">
            <v>664020200</v>
          </cell>
          <cell r="C111">
            <v>37786.62</v>
          </cell>
        </row>
        <row r="112">
          <cell r="B112">
            <v>6640204</v>
          </cell>
          <cell r="C112">
            <v>113178.65</v>
          </cell>
        </row>
        <row r="113">
          <cell r="B113">
            <v>664020400</v>
          </cell>
          <cell r="C113">
            <v>113178.65</v>
          </cell>
        </row>
        <row r="114">
          <cell r="B114">
            <v>666</v>
          </cell>
          <cell r="C114">
            <v>546220.74</v>
          </cell>
        </row>
        <row r="115">
          <cell r="B115">
            <v>66601</v>
          </cell>
          <cell r="C115">
            <v>467046</v>
          </cell>
        </row>
        <row r="116">
          <cell r="B116">
            <v>6660101</v>
          </cell>
          <cell r="C116">
            <v>467046</v>
          </cell>
        </row>
        <row r="117">
          <cell r="B117">
            <v>666010101</v>
          </cell>
          <cell r="C117">
            <v>467046</v>
          </cell>
        </row>
        <row r="118">
          <cell r="B118">
            <v>66601010100</v>
          </cell>
          <cell r="C118">
            <v>467046</v>
          </cell>
        </row>
        <row r="119">
          <cell r="B119">
            <v>66602</v>
          </cell>
          <cell r="C119">
            <v>79174.74</v>
          </cell>
        </row>
        <row r="120">
          <cell r="B120">
            <v>6660201</v>
          </cell>
          <cell r="C120">
            <v>79174.74</v>
          </cell>
        </row>
        <row r="121">
          <cell r="B121">
            <v>666020101</v>
          </cell>
          <cell r="C121">
            <v>79174.74</v>
          </cell>
        </row>
        <row r="122">
          <cell r="B122">
            <v>66602010100</v>
          </cell>
          <cell r="C122">
            <v>79174.74</v>
          </cell>
        </row>
        <row r="123">
          <cell r="B123">
            <v>668</v>
          </cell>
          <cell r="C123">
            <v>67865</v>
          </cell>
        </row>
        <row r="124">
          <cell r="B124">
            <v>66802</v>
          </cell>
          <cell r="C124">
            <v>67865</v>
          </cell>
        </row>
        <row r="125">
          <cell r="B125">
            <v>6680201</v>
          </cell>
          <cell r="C125">
            <v>67865</v>
          </cell>
        </row>
        <row r="126">
          <cell r="B126">
            <v>668020102</v>
          </cell>
          <cell r="C126">
            <v>63965</v>
          </cell>
        </row>
        <row r="127">
          <cell r="B127">
            <v>66802010201</v>
          </cell>
          <cell r="C127">
            <v>63965</v>
          </cell>
        </row>
        <row r="128">
          <cell r="B128">
            <v>6680201020100</v>
          </cell>
          <cell r="C128">
            <v>63965</v>
          </cell>
        </row>
        <row r="129">
          <cell r="B129">
            <v>668020199</v>
          </cell>
          <cell r="C129">
            <v>3900</v>
          </cell>
        </row>
        <row r="130">
          <cell r="B130">
            <v>66802019901</v>
          </cell>
          <cell r="C130">
            <v>3900</v>
          </cell>
        </row>
        <row r="131">
          <cell r="B131">
            <v>6680201990100</v>
          </cell>
          <cell r="C131">
            <v>3900</v>
          </cell>
        </row>
        <row r="132">
          <cell r="B132">
            <v>67</v>
          </cell>
          <cell r="C132">
            <v>-59688090.93</v>
          </cell>
        </row>
        <row r="133">
          <cell r="B133">
            <v>670</v>
          </cell>
          <cell r="C133">
            <v>-5495869.53</v>
          </cell>
        </row>
        <row r="134">
          <cell r="B134">
            <v>67001</v>
          </cell>
          <cell r="C134">
            <v>-71548.9</v>
          </cell>
        </row>
        <row r="135">
          <cell r="B135">
            <v>6700101</v>
          </cell>
          <cell r="C135">
            <v>-71548.9</v>
          </cell>
        </row>
        <row r="136">
          <cell r="B136">
            <v>670010101</v>
          </cell>
          <cell r="C136">
            <v>-1942.66</v>
          </cell>
        </row>
        <row r="137">
          <cell r="B137">
            <v>67001010100</v>
          </cell>
          <cell r="C137">
            <v>-1942.66</v>
          </cell>
        </row>
        <row r="138">
          <cell r="B138">
            <v>670010102</v>
          </cell>
          <cell r="C138">
            <v>-12564.63</v>
          </cell>
        </row>
        <row r="139">
          <cell r="B139">
            <v>67001010200</v>
          </cell>
          <cell r="C139">
            <v>-12564.63</v>
          </cell>
        </row>
        <row r="140">
          <cell r="B140">
            <v>670010103</v>
          </cell>
          <cell r="C140">
            <v>-49282.04</v>
          </cell>
        </row>
        <row r="141">
          <cell r="B141">
            <v>67001010300</v>
          </cell>
          <cell r="C141">
            <v>-49282.04</v>
          </cell>
        </row>
        <row r="142">
          <cell r="B142">
            <v>670010199</v>
          </cell>
          <cell r="C142">
            <v>-7759.57</v>
          </cell>
        </row>
        <row r="143">
          <cell r="B143">
            <v>67001019900</v>
          </cell>
          <cell r="C143">
            <v>-7759.57</v>
          </cell>
        </row>
        <row r="144">
          <cell r="B144">
            <v>67002</v>
          </cell>
          <cell r="C144">
            <v>-4634926.4</v>
          </cell>
        </row>
        <row r="145">
          <cell r="B145">
            <v>6700201</v>
          </cell>
          <cell r="C145">
            <v>-4634926.4</v>
          </cell>
        </row>
        <row r="146">
          <cell r="B146">
            <v>670020101</v>
          </cell>
          <cell r="C146">
            <v>-3185.99</v>
          </cell>
        </row>
        <row r="147">
          <cell r="B147">
            <v>67002010100</v>
          </cell>
          <cell r="C147">
            <v>-3185.99</v>
          </cell>
        </row>
        <row r="148">
          <cell r="B148">
            <v>670020102</v>
          </cell>
          <cell r="C148">
            <v>-3994.43</v>
          </cell>
        </row>
        <row r="149">
          <cell r="B149">
            <v>67002010200</v>
          </cell>
          <cell r="C149">
            <v>-3994.43</v>
          </cell>
        </row>
        <row r="150">
          <cell r="B150">
            <v>670020104</v>
          </cell>
          <cell r="C150">
            <v>-16138.86</v>
          </cell>
        </row>
        <row r="151">
          <cell r="B151">
            <v>67002010400</v>
          </cell>
          <cell r="C151">
            <v>-16138.86</v>
          </cell>
        </row>
        <row r="152">
          <cell r="B152">
            <v>670020106</v>
          </cell>
          <cell r="C152">
            <v>-6028.56</v>
          </cell>
        </row>
        <row r="153">
          <cell r="B153">
            <v>67002010600</v>
          </cell>
          <cell r="C153">
            <v>-6028.56</v>
          </cell>
        </row>
        <row r="154">
          <cell r="B154">
            <v>670020108</v>
          </cell>
          <cell r="C154">
            <v>-4605428.56</v>
          </cell>
        </row>
        <row r="155">
          <cell r="B155">
            <v>67002010800</v>
          </cell>
          <cell r="C155">
            <v>-4605428.56</v>
          </cell>
        </row>
        <row r="156">
          <cell r="B156">
            <v>670020199</v>
          </cell>
          <cell r="C156">
            <v>-150</v>
          </cell>
        </row>
        <row r="157">
          <cell r="B157">
            <v>67002019900</v>
          </cell>
          <cell r="C157">
            <v>-150</v>
          </cell>
        </row>
        <row r="158">
          <cell r="B158">
            <v>67003</v>
          </cell>
          <cell r="C158">
            <v>-789394.23</v>
          </cell>
        </row>
        <row r="159">
          <cell r="B159">
            <v>6700301</v>
          </cell>
          <cell r="C159">
            <v>-789394.23</v>
          </cell>
        </row>
        <row r="160">
          <cell r="B160">
            <v>670030101</v>
          </cell>
          <cell r="C160">
            <v>-789394.23</v>
          </cell>
        </row>
        <row r="161">
          <cell r="B161">
            <v>67003010100</v>
          </cell>
          <cell r="C161">
            <v>-789394.23</v>
          </cell>
        </row>
        <row r="162">
          <cell r="B162">
            <v>672</v>
          </cell>
          <cell r="C162">
            <v>-9345492.29</v>
          </cell>
        </row>
        <row r="163">
          <cell r="B163">
            <v>67201</v>
          </cell>
          <cell r="C163">
            <v>-9341493.26</v>
          </cell>
        </row>
        <row r="164">
          <cell r="B164">
            <v>6720101</v>
          </cell>
          <cell r="C164">
            <v>-6428435.17</v>
          </cell>
        </row>
        <row r="165">
          <cell r="B165">
            <v>672010101</v>
          </cell>
          <cell r="C165">
            <v>-10037.28</v>
          </cell>
        </row>
        <row r="166">
          <cell r="B166">
            <v>67201010100</v>
          </cell>
          <cell r="C166">
            <v>-10037.28</v>
          </cell>
        </row>
        <row r="167">
          <cell r="B167">
            <v>672010103</v>
          </cell>
          <cell r="C167">
            <v>-6418397.89</v>
          </cell>
        </row>
        <row r="168">
          <cell r="B168">
            <v>67201010300</v>
          </cell>
          <cell r="C168">
            <v>-6418397.89</v>
          </cell>
        </row>
        <row r="169">
          <cell r="B169">
            <v>6720102</v>
          </cell>
          <cell r="C169">
            <v>-2913058.09</v>
          </cell>
        </row>
        <row r="170">
          <cell r="B170">
            <v>672010201</v>
          </cell>
          <cell r="C170">
            <v>-2913058.09</v>
          </cell>
        </row>
        <row r="171">
          <cell r="B171">
            <v>67201020100</v>
          </cell>
          <cell r="C171">
            <v>-2913058.09</v>
          </cell>
        </row>
        <row r="172">
          <cell r="B172">
            <v>67202</v>
          </cell>
          <cell r="C172">
            <v>-3999.03</v>
          </cell>
        </row>
        <row r="173">
          <cell r="B173">
            <v>6720201</v>
          </cell>
          <cell r="C173">
            <v>-3999.03</v>
          </cell>
        </row>
        <row r="174">
          <cell r="B174">
            <v>672020102</v>
          </cell>
          <cell r="C174">
            <v>-3999.03</v>
          </cell>
        </row>
        <row r="175">
          <cell r="B175">
            <v>67202010200</v>
          </cell>
          <cell r="C175">
            <v>-3999.03</v>
          </cell>
        </row>
        <row r="176">
          <cell r="B176">
            <v>673</v>
          </cell>
          <cell r="C176">
            <v>-59621196.35</v>
          </cell>
        </row>
        <row r="177">
          <cell r="B177">
            <v>67301</v>
          </cell>
          <cell r="C177">
            <v>-36159580.99</v>
          </cell>
        </row>
        <row r="178">
          <cell r="B178">
            <v>6730101</v>
          </cell>
          <cell r="C178">
            <v>813410.2</v>
          </cell>
        </row>
        <row r="179">
          <cell r="B179">
            <v>673010101</v>
          </cell>
          <cell r="C179">
            <v>813410.2</v>
          </cell>
        </row>
        <row r="180">
          <cell r="B180">
            <v>67301010101</v>
          </cell>
          <cell r="C180">
            <v>813410.2</v>
          </cell>
        </row>
        <row r="181">
          <cell r="B181">
            <v>6730101010101</v>
          </cell>
          <cell r="C181">
            <v>813410.2</v>
          </cell>
        </row>
        <row r="182">
          <cell r="B182">
            <v>673010101010100</v>
          </cell>
          <cell r="C182">
            <v>813410.2</v>
          </cell>
        </row>
        <row r="183">
          <cell r="B183">
            <v>6730103</v>
          </cell>
          <cell r="C183">
            <v>-29932911.14</v>
          </cell>
        </row>
        <row r="184">
          <cell r="B184">
            <v>673010301</v>
          </cell>
          <cell r="C184">
            <v>-2045645.17</v>
          </cell>
        </row>
        <row r="185">
          <cell r="B185">
            <v>67301030101</v>
          </cell>
          <cell r="C185">
            <v>-2045645.17</v>
          </cell>
        </row>
        <row r="186">
          <cell r="B186">
            <v>6730103010101</v>
          </cell>
          <cell r="C186">
            <v>-2045645.17</v>
          </cell>
        </row>
        <row r="187">
          <cell r="B187">
            <v>673010301010100</v>
          </cell>
          <cell r="C187">
            <v>-2045645.17</v>
          </cell>
        </row>
        <row r="188">
          <cell r="B188">
            <v>673010302</v>
          </cell>
          <cell r="C188">
            <v>-27887265.97</v>
          </cell>
        </row>
        <row r="189">
          <cell r="B189">
            <v>67301030201</v>
          </cell>
          <cell r="C189">
            <v>-26749647.9</v>
          </cell>
        </row>
        <row r="190">
          <cell r="B190">
            <v>6730103020101</v>
          </cell>
          <cell r="C190">
            <v>-26749647.9</v>
          </cell>
        </row>
        <row r="191">
          <cell r="B191">
            <v>673010302010100</v>
          </cell>
          <cell r="C191">
            <v>-26749647.9</v>
          </cell>
        </row>
        <row r="192">
          <cell r="B192">
            <v>67301030202</v>
          </cell>
          <cell r="C192">
            <v>-1137618.07</v>
          </cell>
        </row>
        <row r="193">
          <cell r="B193">
            <v>6730103020201</v>
          </cell>
          <cell r="C193">
            <v>-1137618.07</v>
          </cell>
        </row>
        <row r="194">
          <cell r="B194">
            <v>673010302020100</v>
          </cell>
          <cell r="C194">
            <v>-1137618.07</v>
          </cell>
        </row>
        <row r="195">
          <cell r="B195">
            <v>6730107</v>
          </cell>
          <cell r="C195">
            <v>-48.75</v>
          </cell>
        </row>
        <row r="196">
          <cell r="B196">
            <v>673010701</v>
          </cell>
          <cell r="C196">
            <v>-48.75</v>
          </cell>
        </row>
        <row r="197">
          <cell r="B197">
            <v>67301070101</v>
          </cell>
          <cell r="C197">
            <v>-48.75</v>
          </cell>
        </row>
        <row r="198">
          <cell r="B198">
            <v>6730107010101</v>
          </cell>
          <cell r="C198">
            <v>-48.75</v>
          </cell>
        </row>
        <row r="199">
          <cell r="B199">
            <v>673010701010100</v>
          </cell>
          <cell r="C199">
            <v>-48.75</v>
          </cell>
        </row>
        <row r="200">
          <cell r="B200">
            <v>6730108</v>
          </cell>
          <cell r="C200">
            <v>-7040031.3</v>
          </cell>
        </row>
        <row r="201">
          <cell r="B201">
            <v>673010801</v>
          </cell>
          <cell r="C201">
            <v>-7040031.3</v>
          </cell>
        </row>
        <row r="202">
          <cell r="B202">
            <v>67301080101</v>
          </cell>
          <cell r="C202">
            <v>-7026004.56</v>
          </cell>
        </row>
        <row r="203">
          <cell r="B203">
            <v>6730108010101</v>
          </cell>
          <cell r="C203">
            <v>-7026004.56</v>
          </cell>
        </row>
        <row r="204">
          <cell r="B204">
            <v>673010801010100</v>
          </cell>
          <cell r="C204">
            <v>-7026004.56</v>
          </cell>
        </row>
        <row r="205">
          <cell r="B205">
            <v>67301080102</v>
          </cell>
          <cell r="C205">
            <v>-14026.74</v>
          </cell>
        </row>
        <row r="206">
          <cell r="B206">
            <v>6730108010201</v>
          </cell>
          <cell r="C206">
            <v>-6217.03</v>
          </cell>
        </row>
        <row r="207">
          <cell r="B207">
            <v>673010801020100</v>
          </cell>
          <cell r="C207">
            <v>-6217.03</v>
          </cell>
        </row>
        <row r="208">
          <cell r="B208">
            <v>6730108010210</v>
          </cell>
          <cell r="C208">
            <v>-7809.71</v>
          </cell>
        </row>
        <row r="209">
          <cell r="B209">
            <v>673010801021000</v>
          </cell>
          <cell r="C209">
            <v>-7809.71</v>
          </cell>
        </row>
        <row r="210">
          <cell r="B210">
            <v>67302</v>
          </cell>
          <cell r="C210">
            <v>-4929438.17</v>
          </cell>
        </row>
        <row r="211">
          <cell r="B211">
            <v>6730202</v>
          </cell>
          <cell r="C211">
            <v>1959643.13</v>
          </cell>
        </row>
        <row r="212">
          <cell r="B212">
            <v>673020201</v>
          </cell>
          <cell r="C212">
            <v>1959643.13</v>
          </cell>
        </row>
        <row r="213">
          <cell r="B213">
            <v>67302020101</v>
          </cell>
          <cell r="C213">
            <v>1959643.13</v>
          </cell>
        </row>
        <row r="214">
          <cell r="B214">
            <v>6730202010101</v>
          </cell>
          <cell r="C214">
            <v>1959643.13</v>
          </cell>
        </row>
        <row r="215">
          <cell r="B215">
            <v>673020201010100</v>
          </cell>
          <cell r="C215">
            <v>1959643.13</v>
          </cell>
        </row>
        <row r="216">
          <cell r="B216">
            <v>6730203</v>
          </cell>
          <cell r="C216">
            <v>-7174024.43</v>
          </cell>
        </row>
        <row r="217">
          <cell r="B217">
            <v>673020301</v>
          </cell>
          <cell r="C217">
            <v>-7174024.43</v>
          </cell>
        </row>
        <row r="218">
          <cell r="B218">
            <v>67302030101</v>
          </cell>
          <cell r="C218">
            <v>-7069336.32</v>
          </cell>
        </row>
        <row r="219">
          <cell r="B219">
            <v>6730203010101</v>
          </cell>
          <cell r="C219">
            <v>-7069336.32</v>
          </cell>
        </row>
        <row r="220">
          <cell r="B220">
            <v>673020301010100</v>
          </cell>
          <cell r="C220">
            <v>-7069336.32</v>
          </cell>
        </row>
        <row r="221">
          <cell r="B221">
            <v>67302030102</v>
          </cell>
          <cell r="C221">
            <v>-104688.11</v>
          </cell>
        </row>
        <row r="222">
          <cell r="B222">
            <v>6730203010201</v>
          </cell>
          <cell r="C222">
            <v>-104688.11</v>
          </cell>
        </row>
        <row r="223">
          <cell r="B223">
            <v>673020301020100</v>
          </cell>
          <cell r="C223">
            <v>-104688.11</v>
          </cell>
        </row>
        <row r="224">
          <cell r="B224">
            <v>6730209</v>
          </cell>
          <cell r="C224">
            <v>284943.13</v>
          </cell>
        </row>
        <row r="225">
          <cell r="B225">
            <v>673020901</v>
          </cell>
          <cell r="C225">
            <v>284943.13</v>
          </cell>
        </row>
        <row r="226">
          <cell r="B226">
            <v>67302090101</v>
          </cell>
          <cell r="C226">
            <v>284943.13</v>
          </cell>
        </row>
        <row r="227">
          <cell r="B227">
            <v>6730209010101</v>
          </cell>
          <cell r="C227">
            <v>284943.13</v>
          </cell>
        </row>
        <row r="228">
          <cell r="B228">
            <v>673020901010100</v>
          </cell>
          <cell r="C228">
            <v>284943.13</v>
          </cell>
        </row>
        <row r="229">
          <cell r="B229">
            <v>67303</v>
          </cell>
          <cell r="C229">
            <v>-2679893.22</v>
          </cell>
        </row>
        <row r="230">
          <cell r="B230">
            <v>6730303</v>
          </cell>
          <cell r="C230">
            <v>2186995.61</v>
          </cell>
        </row>
        <row r="231">
          <cell r="B231">
            <v>673030301</v>
          </cell>
          <cell r="C231">
            <v>2186995.61</v>
          </cell>
        </row>
        <row r="232">
          <cell r="B232">
            <v>67303030101</v>
          </cell>
          <cell r="C232">
            <v>2051366.73</v>
          </cell>
        </row>
        <row r="233">
          <cell r="B233">
            <v>6730303010101</v>
          </cell>
          <cell r="C233">
            <v>2051366.73</v>
          </cell>
        </row>
        <row r="234">
          <cell r="B234">
            <v>673030301010100</v>
          </cell>
          <cell r="C234">
            <v>2051366.73</v>
          </cell>
        </row>
        <row r="235">
          <cell r="B235">
            <v>67303030102</v>
          </cell>
          <cell r="C235">
            <v>135628.88</v>
          </cell>
        </row>
        <row r="236">
          <cell r="B236">
            <v>6730303010201</v>
          </cell>
          <cell r="C236">
            <v>135628.88</v>
          </cell>
        </row>
        <row r="237">
          <cell r="B237">
            <v>673030301020100</v>
          </cell>
          <cell r="C237">
            <v>135628.88</v>
          </cell>
        </row>
        <row r="238">
          <cell r="B238">
            <v>6730309</v>
          </cell>
          <cell r="C238">
            <v>-4866888.83</v>
          </cell>
        </row>
        <row r="239">
          <cell r="B239">
            <v>673030901</v>
          </cell>
          <cell r="C239">
            <v>-4866888.83</v>
          </cell>
        </row>
        <row r="240">
          <cell r="B240">
            <v>67303090101</v>
          </cell>
          <cell r="C240">
            <v>-4866810.81</v>
          </cell>
        </row>
        <row r="241">
          <cell r="B241">
            <v>6730309010101</v>
          </cell>
          <cell r="C241">
            <v>-4866810.81</v>
          </cell>
        </row>
        <row r="242">
          <cell r="B242">
            <v>673030901010100</v>
          </cell>
          <cell r="C242">
            <v>-4866810.81</v>
          </cell>
        </row>
        <row r="243">
          <cell r="B243">
            <v>67303090102</v>
          </cell>
          <cell r="C243">
            <v>-78.02</v>
          </cell>
        </row>
        <row r="244">
          <cell r="B244">
            <v>6730309010201</v>
          </cell>
          <cell r="C244">
            <v>-74</v>
          </cell>
        </row>
        <row r="245">
          <cell r="B245">
            <v>673030901020100</v>
          </cell>
          <cell r="C245">
            <v>-74</v>
          </cell>
        </row>
        <row r="246">
          <cell r="B246">
            <v>6730309010210</v>
          </cell>
          <cell r="C246">
            <v>-4.02</v>
          </cell>
        </row>
        <row r="247">
          <cell r="B247">
            <v>673030901021000</v>
          </cell>
          <cell r="C247">
            <v>-4.02</v>
          </cell>
        </row>
        <row r="248">
          <cell r="B248">
            <v>67304</v>
          </cell>
          <cell r="C248">
            <v>-15342074.7</v>
          </cell>
        </row>
        <row r="249">
          <cell r="B249">
            <v>6730401</v>
          </cell>
          <cell r="C249">
            <v>-15342074.7</v>
          </cell>
        </row>
        <row r="250">
          <cell r="B250">
            <v>673040101</v>
          </cell>
          <cell r="C250">
            <v>-10975506.24</v>
          </cell>
        </row>
        <row r="251">
          <cell r="B251">
            <v>67304010101</v>
          </cell>
          <cell r="C251">
            <v>-6741165.93</v>
          </cell>
        </row>
        <row r="252">
          <cell r="B252">
            <v>6730401010100</v>
          </cell>
          <cell r="C252">
            <v>-6741165.93</v>
          </cell>
        </row>
        <row r="253">
          <cell r="B253">
            <v>67304010102</v>
          </cell>
          <cell r="C253">
            <v>-4202692.11</v>
          </cell>
        </row>
        <row r="254">
          <cell r="B254">
            <v>6730401010200</v>
          </cell>
          <cell r="C254">
            <v>-4202692.11</v>
          </cell>
        </row>
        <row r="255">
          <cell r="B255">
            <v>67304010103</v>
          </cell>
          <cell r="C255">
            <v>-31648.2</v>
          </cell>
        </row>
        <row r="256">
          <cell r="B256">
            <v>6730401010300</v>
          </cell>
          <cell r="C256">
            <v>-31648.2</v>
          </cell>
        </row>
        <row r="257">
          <cell r="B257">
            <v>673040102</v>
          </cell>
          <cell r="C257">
            <v>-4366568.46</v>
          </cell>
        </row>
        <row r="258">
          <cell r="B258">
            <v>67304010201</v>
          </cell>
          <cell r="C258">
            <v>-4033079.89</v>
          </cell>
        </row>
        <row r="259">
          <cell r="B259">
            <v>6730401020100</v>
          </cell>
          <cell r="C259">
            <v>-4033079.89</v>
          </cell>
        </row>
        <row r="260">
          <cell r="B260">
            <v>67304010202</v>
          </cell>
          <cell r="C260">
            <v>-333488.57</v>
          </cell>
        </row>
        <row r="261">
          <cell r="B261">
            <v>6730401020200</v>
          </cell>
          <cell r="C261">
            <v>-333488.57</v>
          </cell>
        </row>
        <row r="262">
          <cell r="B262">
            <v>67305</v>
          </cell>
          <cell r="C262">
            <v>-101207.11</v>
          </cell>
        </row>
        <row r="263">
          <cell r="B263">
            <v>6730501</v>
          </cell>
          <cell r="C263">
            <v>-25332.14</v>
          </cell>
        </row>
        <row r="264">
          <cell r="B264">
            <v>673050102</v>
          </cell>
          <cell r="C264">
            <v>-25332.14</v>
          </cell>
        </row>
        <row r="265">
          <cell r="B265">
            <v>67305010200</v>
          </cell>
          <cell r="C265">
            <v>-25332.14</v>
          </cell>
        </row>
        <row r="266">
          <cell r="B266">
            <v>6730502</v>
          </cell>
          <cell r="C266">
            <v>-75874.97</v>
          </cell>
        </row>
        <row r="267">
          <cell r="B267">
            <v>673050204</v>
          </cell>
          <cell r="C267">
            <v>-75874.97</v>
          </cell>
        </row>
        <row r="268">
          <cell r="B268">
            <v>67305020400</v>
          </cell>
          <cell r="C268">
            <v>-75874.97</v>
          </cell>
        </row>
        <row r="269">
          <cell r="B269">
            <v>67307</v>
          </cell>
          <cell r="C269">
            <v>-366186.41</v>
          </cell>
        </row>
        <row r="270">
          <cell r="B270">
            <v>6730701</v>
          </cell>
          <cell r="C270">
            <v>-313107.67</v>
          </cell>
        </row>
        <row r="271">
          <cell r="B271">
            <v>673070101</v>
          </cell>
          <cell r="C271">
            <v>-313107.67</v>
          </cell>
        </row>
        <row r="272">
          <cell r="B272">
            <v>67307010100</v>
          </cell>
          <cell r="C272">
            <v>-313107.67</v>
          </cell>
        </row>
        <row r="273">
          <cell r="B273">
            <v>6730702</v>
          </cell>
          <cell r="C273">
            <v>-53078.74</v>
          </cell>
        </row>
        <row r="274">
          <cell r="B274">
            <v>673070201</v>
          </cell>
          <cell r="C274">
            <v>-53078.74</v>
          </cell>
        </row>
        <row r="275">
          <cell r="B275">
            <v>67307020100</v>
          </cell>
          <cell r="C275">
            <v>-53078.74</v>
          </cell>
        </row>
        <row r="276">
          <cell r="B276">
            <v>67399</v>
          </cell>
          <cell r="C276">
            <v>-42815.75</v>
          </cell>
        </row>
        <row r="277">
          <cell r="B277">
            <v>6739902</v>
          </cell>
          <cell r="C277">
            <v>-42815.75</v>
          </cell>
        </row>
        <row r="278">
          <cell r="B278">
            <v>673990202</v>
          </cell>
          <cell r="C278">
            <v>-40201.19</v>
          </cell>
        </row>
        <row r="279">
          <cell r="B279">
            <v>67399020200</v>
          </cell>
          <cell r="C279">
            <v>-40201.19</v>
          </cell>
        </row>
        <row r="280">
          <cell r="B280">
            <v>673990299</v>
          </cell>
          <cell r="C280">
            <v>-2614.56</v>
          </cell>
        </row>
        <row r="281">
          <cell r="B281">
            <v>67399029900</v>
          </cell>
          <cell r="C281">
            <v>-2614.56</v>
          </cell>
        </row>
        <row r="282">
          <cell r="B282">
            <v>675</v>
          </cell>
          <cell r="C282">
            <v>19300530.92</v>
          </cell>
        </row>
        <row r="283">
          <cell r="B283">
            <v>67502</v>
          </cell>
          <cell r="C283">
            <v>19300530.92</v>
          </cell>
        </row>
        <row r="284">
          <cell r="B284">
            <v>6750201</v>
          </cell>
          <cell r="C284">
            <v>20833684.44</v>
          </cell>
        </row>
        <row r="285">
          <cell r="B285">
            <v>675020101</v>
          </cell>
          <cell r="C285">
            <v>-829628.69</v>
          </cell>
        </row>
        <row r="286">
          <cell r="B286">
            <v>67502010101</v>
          </cell>
          <cell r="C286">
            <v>-819266.19</v>
          </cell>
        </row>
        <row r="287">
          <cell r="B287">
            <v>6750201010100</v>
          </cell>
          <cell r="C287">
            <v>-819266.19</v>
          </cell>
        </row>
        <row r="288">
          <cell r="B288">
            <v>67502010110</v>
          </cell>
          <cell r="C288">
            <v>-9531.84</v>
          </cell>
        </row>
        <row r="289">
          <cell r="B289">
            <v>6750201011000</v>
          </cell>
          <cell r="C289">
            <v>-9531.84</v>
          </cell>
        </row>
        <row r="290">
          <cell r="B290">
            <v>67502010199</v>
          </cell>
          <cell r="C290">
            <v>-830.66</v>
          </cell>
        </row>
        <row r="291">
          <cell r="B291">
            <v>6750201019900</v>
          </cell>
          <cell r="C291">
            <v>-830.66</v>
          </cell>
        </row>
        <row r="292">
          <cell r="B292">
            <v>675020102</v>
          </cell>
          <cell r="C292">
            <v>21663313.13</v>
          </cell>
        </row>
        <row r="293">
          <cell r="B293">
            <v>67502010201</v>
          </cell>
          <cell r="C293">
            <v>9946093.15</v>
          </cell>
        </row>
        <row r="294">
          <cell r="B294">
            <v>6750201020100</v>
          </cell>
          <cell r="C294">
            <v>9946093.15</v>
          </cell>
        </row>
        <row r="295">
          <cell r="B295">
            <v>67502010210</v>
          </cell>
          <cell r="C295">
            <v>11535094.09</v>
          </cell>
        </row>
        <row r="296">
          <cell r="B296">
            <v>6750201021000</v>
          </cell>
          <cell r="C296">
            <v>11535094.09</v>
          </cell>
        </row>
        <row r="297">
          <cell r="B297">
            <v>67502010299</v>
          </cell>
          <cell r="C297">
            <v>182125.89</v>
          </cell>
        </row>
        <row r="298">
          <cell r="B298">
            <v>6750201029900</v>
          </cell>
          <cell r="C298">
            <v>182125.89</v>
          </cell>
        </row>
        <row r="299">
          <cell r="B299">
            <v>6750202</v>
          </cell>
          <cell r="C299">
            <v>-1533153.52</v>
          </cell>
        </row>
        <row r="300">
          <cell r="B300">
            <v>675020201</v>
          </cell>
          <cell r="C300">
            <v>-2207977.9</v>
          </cell>
        </row>
        <row r="301">
          <cell r="B301">
            <v>67502020101</v>
          </cell>
          <cell r="C301">
            <v>-793195.7</v>
          </cell>
        </row>
        <row r="302">
          <cell r="B302">
            <v>6750202010100</v>
          </cell>
          <cell r="C302">
            <v>-793195.7</v>
          </cell>
        </row>
        <row r="303">
          <cell r="B303">
            <v>67502020110</v>
          </cell>
          <cell r="C303">
            <v>-1414782.2</v>
          </cell>
        </row>
        <row r="304">
          <cell r="B304">
            <v>6750202011000</v>
          </cell>
          <cell r="C304">
            <v>-1414782.2</v>
          </cell>
        </row>
        <row r="305">
          <cell r="B305">
            <v>675020202</v>
          </cell>
          <cell r="C305">
            <v>674824.38</v>
          </cell>
        </row>
        <row r="306">
          <cell r="B306">
            <v>67502020201</v>
          </cell>
          <cell r="C306">
            <v>-454915.07</v>
          </cell>
        </row>
        <row r="307">
          <cell r="B307">
            <v>6750202020100</v>
          </cell>
          <cell r="C307">
            <v>-454915.07</v>
          </cell>
        </row>
        <row r="308">
          <cell r="B308">
            <v>67502020210</v>
          </cell>
          <cell r="C308">
            <v>1129739.45</v>
          </cell>
        </row>
        <row r="309">
          <cell r="B309">
            <v>6750202021000</v>
          </cell>
          <cell r="C309">
            <v>1129739.45</v>
          </cell>
        </row>
        <row r="310">
          <cell r="B310">
            <v>676</v>
          </cell>
          <cell r="C310">
            <v>-4526063.68</v>
          </cell>
        </row>
        <row r="311">
          <cell r="B311">
            <v>67601</v>
          </cell>
          <cell r="C311">
            <v>-84630.14</v>
          </cell>
        </row>
        <row r="312">
          <cell r="B312">
            <v>6760101</v>
          </cell>
          <cell r="C312">
            <v>-84630.14</v>
          </cell>
        </row>
        <row r="313">
          <cell r="B313">
            <v>676010101</v>
          </cell>
          <cell r="C313">
            <v>-84630.14</v>
          </cell>
        </row>
        <row r="314">
          <cell r="B314">
            <v>67601010100</v>
          </cell>
          <cell r="C314">
            <v>-84630.14</v>
          </cell>
        </row>
        <row r="315">
          <cell r="B315">
            <v>67603</v>
          </cell>
          <cell r="C315">
            <v>-1354908.79</v>
          </cell>
        </row>
        <row r="316">
          <cell r="B316">
            <v>6760301</v>
          </cell>
          <cell r="C316">
            <v>-1354908.79</v>
          </cell>
        </row>
        <row r="317">
          <cell r="B317">
            <v>676030101</v>
          </cell>
          <cell r="C317">
            <v>-900215.55</v>
          </cell>
        </row>
        <row r="318">
          <cell r="B318">
            <v>67603010100</v>
          </cell>
          <cell r="C318">
            <v>-900215.55</v>
          </cell>
        </row>
        <row r="319">
          <cell r="B319">
            <v>676030102</v>
          </cell>
          <cell r="C319">
            <v>-454693.24</v>
          </cell>
        </row>
        <row r="320">
          <cell r="B320">
            <v>67603010200</v>
          </cell>
          <cell r="C320">
            <v>-454693.24</v>
          </cell>
        </row>
        <row r="321">
          <cell r="B321">
            <v>67604</v>
          </cell>
          <cell r="C321">
            <v>-697481.01</v>
          </cell>
        </row>
        <row r="322">
          <cell r="B322">
            <v>6760401</v>
          </cell>
          <cell r="C322">
            <v>-697481.01</v>
          </cell>
        </row>
        <row r="323">
          <cell r="B323">
            <v>676040102</v>
          </cell>
          <cell r="C323">
            <v>-50608.14</v>
          </cell>
        </row>
        <row r="324">
          <cell r="B324">
            <v>67604010200</v>
          </cell>
          <cell r="C324">
            <v>-50608.14</v>
          </cell>
        </row>
        <row r="325">
          <cell r="B325">
            <v>676040103</v>
          </cell>
          <cell r="C325">
            <v>-61428.09</v>
          </cell>
        </row>
        <row r="326">
          <cell r="B326">
            <v>67604010300</v>
          </cell>
          <cell r="C326">
            <v>-61428.09</v>
          </cell>
        </row>
        <row r="327">
          <cell r="B327">
            <v>676040104</v>
          </cell>
          <cell r="C327">
            <v>-57407.98</v>
          </cell>
        </row>
        <row r="328">
          <cell r="B328">
            <v>67604010400</v>
          </cell>
          <cell r="C328">
            <v>-57407.98</v>
          </cell>
        </row>
        <row r="329">
          <cell r="B329">
            <v>676040105</v>
          </cell>
          <cell r="C329">
            <v>-4133.29</v>
          </cell>
        </row>
        <row r="330">
          <cell r="B330">
            <v>67604010500</v>
          </cell>
          <cell r="C330">
            <v>-4133.29</v>
          </cell>
        </row>
        <row r="331">
          <cell r="B331">
            <v>676040106</v>
          </cell>
          <cell r="C331">
            <v>-72266.59</v>
          </cell>
        </row>
        <row r="332">
          <cell r="B332">
            <v>67604010600</v>
          </cell>
          <cell r="C332">
            <v>-72266.59</v>
          </cell>
        </row>
        <row r="333">
          <cell r="B333">
            <v>676040108</v>
          </cell>
          <cell r="C333">
            <v>-451636.92</v>
          </cell>
        </row>
        <row r="334">
          <cell r="B334">
            <v>67604010800</v>
          </cell>
          <cell r="C334">
            <v>-451636.92</v>
          </cell>
        </row>
        <row r="335">
          <cell r="B335">
            <v>67607</v>
          </cell>
          <cell r="C335">
            <v>-321253.56</v>
          </cell>
        </row>
        <row r="336">
          <cell r="B336">
            <v>6760701</v>
          </cell>
          <cell r="C336">
            <v>-321253.56</v>
          </cell>
        </row>
        <row r="337">
          <cell r="B337">
            <v>676070101</v>
          </cell>
          <cell r="C337">
            <v>-321253.56</v>
          </cell>
        </row>
        <row r="338">
          <cell r="B338">
            <v>67607010100</v>
          </cell>
          <cell r="C338">
            <v>-321253.56</v>
          </cell>
        </row>
        <row r="339">
          <cell r="B339">
            <v>67608</v>
          </cell>
          <cell r="C339">
            <v>2891931.49</v>
          </cell>
        </row>
        <row r="340">
          <cell r="B340">
            <v>6760801</v>
          </cell>
          <cell r="C340">
            <v>2891931.49</v>
          </cell>
        </row>
        <row r="341">
          <cell r="B341">
            <v>676080101</v>
          </cell>
          <cell r="C341">
            <v>2891931.49</v>
          </cell>
        </row>
        <row r="342">
          <cell r="B342">
            <v>67608010100</v>
          </cell>
          <cell r="C342">
            <v>2891931.49</v>
          </cell>
        </row>
        <row r="343">
          <cell r="B343">
            <v>67609</v>
          </cell>
          <cell r="C343">
            <v>-4959721.67</v>
          </cell>
        </row>
        <row r="344">
          <cell r="B344">
            <v>6760901</v>
          </cell>
          <cell r="C344">
            <v>-2149965.07</v>
          </cell>
        </row>
        <row r="345">
          <cell r="B345">
            <v>676090101</v>
          </cell>
          <cell r="C345">
            <v>-2149965.07</v>
          </cell>
        </row>
        <row r="346">
          <cell r="B346">
            <v>67609010100</v>
          </cell>
          <cell r="C346">
            <v>-2149965.07</v>
          </cell>
        </row>
        <row r="347">
          <cell r="B347">
            <v>6760902</v>
          </cell>
          <cell r="C347">
            <v>-2809756.6</v>
          </cell>
        </row>
        <row r="348">
          <cell r="B348">
            <v>676090201</v>
          </cell>
          <cell r="C348">
            <v>-2809756.6</v>
          </cell>
        </row>
        <row r="349">
          <cell r="B349">
            <v>67609020100</v>
          </cell>
          <cell r="C349">
            <v>-2809756.6</v>
          </cell>
        </row>
        <row r="350">
          <cell r="B350">
            <v>68</v>
          </cell>
          <cell r="C350">
            <v>-18427059.62</v>
          </cell>
        </row>
        <row r="351">
          <cell r="B351">
            <v>680</v>
          </cell>
          <cell r="C351">
            <v>-24931797.12</v>
          </cell>
        </row>
        <row r="352">
          <cell r="B352">
            <v>68002</v>
          </cell>
          <cell r="C352">
            <v>-15361097.46</v>
          </cell>
        </row>
        <row r="353">
          <cell r="B353">
            <v>6800201</v>
          </cell>
          <cell r="C353">
            <v>246811.29</v>
          </cell>
        </row>
        <row r="354">
          <cell r="B354">
            <v>680020101</v>
          </cell>
          <cell r="C354">
            <v>246811.29</v>
          </cell>
        </row>
        <row r="355">
          <cell r="B355">
            <v>68002010101</v>
          </cell>
          <cell r="C355">
            <v>246811.29</v>
          </cell>
        </row>
        <row r="356">
          <cell r="B356">
            <v>6800201010100</v>
          </cell>
          <cell r="C356">
            <v>246811.29</v>
          </cell>
        </row>
        <row r="357">
          <cell r="B357">
            <v>6800202</v>
          </cell>
          <cell r="C357">
            <v>-15538304.56</v>
          </cell>
        </row>
        <row r="358">
          <cell r="B358">
            <v>680020201</v>
          </cell>
          <cell r="C358">
            <v>-43677.47</v>
          </cell>
        </row>
        <row r="359">
          <cell r="B359">
            <v>68002020100</v>
          </cell>
          <cell r="C359">
            <v>-43677.47</v>
          </cell>
        </row>
        <row r="360">
          <cell r="B360">
            <v>680020202</v>
          </cell>
          <cell r="C360">
            <v>-15494627.09</v>
          </cell>
        </row>
        <row r="361">
          <cell r="B361">
            <v>68002020201</v>
          </cell>
          <cell r="C361">
            <v>-15631430.86</v>
          </cell>
        </row>
        <row r="362">
          <cell r="B362">
            <v>6800202020101</v>
          </cell>
          <cell r="C362">
            <v>-188467985.21</v>
          </cell>
        </row>
        <row r="363">
          <cell r="B363">
            <v>6800202020102</v>
          </cell>
          <cell r="C363">
            <v>172836554.35</v>
          </cell>
        </row>
        <row r="364">
          <cell r="B364">
            <v>68002020202</v>
          </cell>
          <cell r="C364">
            <v>136803.77</v>
          </cell>
        </row>
        <row r="365">
          <cell r="B365">
            <v>6800202020201</v>
          </cell>
          <cell r="C365">
            <v>16558308.35</v>
          </cell>
        </row>
        <row r="366">
          <cell r="B366">
            <v>6800202020202</v>
          </cell>
          <cell r="C366">
            <v>-16421504.58</v>
          </cell>
        </row>
        <row r="367">
          <cell r="B367">
            <v>6800204</v>
          </cell>
          <cell r="C367">
            <v>-6280.56</v>
          </cell>
        </row>
        <row r="368">
          <cell r="B368">
            <v>680020401</v>
          </cell>
          <cell r="C368">
            <v>-6280.56</v>
          </cell>
        </row>
        <row r="369">
          <cell r="B369">
            <v>68002040100</v>
          </cell>
          <cell r="C369">
            <v>-6280.56</v>
          </cell>
        </row>
        <row r="370">
          <cell r="B370">
            <v>6800299</v>
          </cell>
          <cell r="C370">
            <v>-63323.63</v>
          </cell>
        </row>
        <row r="371">
          <cell r="B371">
            <v>680029903</v>
          </cell>
          <cell r="C371">
            <v>-63323.63</v>
          </cell>
        </row>
        <row r="372">
          <cell r="B372">
            <v>68002990301</v>
          </cell>
          <cell r="C372">
            <v>-42694.82</v>
          </cell>
        </row>
        <row r="373">
          <cell r="B373">
            <v>6800299030100</v>
          </cell>
          <cell r="C373">
            <v>-42694.82</v>
          </cell>
        </row>
        <row r="374">
          <cell r="B374">
            <v>68002990302</v>
          </cell>
          <cell r="C374">
            <v>3772.62</v>
          </cell>
        </row>
        <row r="375">
          <cell r="B375">
            <v>6800299030200</v>
          </cell>
          <cell r="C375">
            <v>3772.62</v>
          </cell>
        </row>
        <row r="376">
          <cell r="B376">
            <v>68002990399</v>
          </cell>
          <cell r="C376">
            <v>-24401.43</v>
          </cell>
        </row>
        <row r="377">
          <cell r="B377">
            <v>6800299039900</v>
          </cell>
          <cell r="C377">
            <v>-24401.43</v>
          </cell>
        </row>
        <row r="378">
          <cell r="B378">
            <v>68099</v>
          </cell>
          <cell r="C378">
            <v>-9570699.66</v>
          </cell>
        </row>
        <row r="379">
          <cell r="B379">
            <v>6809901</v>
          </cell>
          <cell r="C379">
            <v>-543253.5</v>
          </cell>
        </row>
        <row r="380">
          <cell r="B380">
            <v>680990100</v>
          </cell>
          <cell r="C380">
            <v>-543253.5</v>
          </cell>
        </row>
        <row r="381">
          <cell r="B381">
            <v>6809902</v>
          </cell>
          <cell r="C381">
            <v>0</v>
          </cell>
        </row>
        <row r="382">
          <cell r="B382">
            <v>680990200</v>
          </cell>
          <cell r="C382">
            <v>0</v>
          </cell>
        </row>
        <row r="383">
          <cell r="B383">
            <v>6809904</v>
          </cell>
          <cell r="C383">
            <v>-2452050.78</v>
          </cell>
        </row>
        <row r="384">
          <cell r="B384">
            <v>680990400</v>
          </cell>
          <cell r="C384">
            <v>-2452050.78</v>
          </cell>
        </row>
        <row r="385">
          <cell r="B385">
            <v>6809905</v>
          </cell>
          <cell r="C385">
            <v>-1648138.3</v>
          </cell>
        </row>
        <row r="386">
          <cell r="B386">
            <v>680990500</v>
          </cell>
          <cell r="C386">
            <v>-1648138.3</v>
          </cell>
        </row>
        <row r="387">
          <cell r="B387">
            <v>6809906</v>
          </cell>
          <cell r="C387">
            <v>-25470.55</v>
          </cell>
        </row>
        <row r="388">
          <cell r="B388">
            <v>680990600</v>
          </cell>
          <cell r="C388">
            <v>-25470.55</v>
          </cell>
        </row>
        <row r="389">
          <cell r="B389">
            <v>6809907</v>
          </cell>
          <cell r="C389">
            <v>-554363.53</v>
          </cell>
        </row>
        <row r="390">
          <cell r="B390">
            <v>680990700</v>
          </cell>
          <cell r="C390">
            <v>-554363.53</v>
          </cell>
        </row>
        <row r="391">
          <cell r="B391">
            <v>6809909</v>
          </cell>
          <cell r="C391">
            <v>-4028590</v>
          </cell>
        </row>
        <row r="392">
          <cell r="B392">
            <v>680990900</v>
          </cell>
          <cell r="C392">
            <v>-4028590</v>
          </cell>
        </row>
        <row r="393">
          <cell r="B393">
            <v>6809999</v>
          </cell>
          <cell r="C393">
            <v>-318833</v>
          </cell>
        </row>
        <row r="394">
          <cell r="B394">
            <v>680999900</v>
          </cell>
          <cell r="C394">
            <v>-318833</v>
          </cell>
        </row>
        <row r="395">
          <cell r="B395">
            <v>684</v>
          </cell>
          <cell r="C395">
            <v>6012336</v>
          </cell>
        </row>
        <row r="396">
          <cell r="B396">
            <v>68401</v>
          </cell>
          <cell r="C396">
            <v>6012336</v>
          </cell>
        </row>
        <row r="397">
          <cell r="B397">
            <v>6840101</v>
          </cell>
          <cell r="C397">
            <v>6012336</v>
          </cell>
        </row>
        <row r="398">
          <cell r="B398">
            <v>684010101</v>
          </cell>
          <cell r="C398">
            <v>6012336</v>
          </cell>
        </row>
        <row r="399">
          <cell r="B399">
            <v>68401010100</v>
          </cell>
          <cell r="C399">
            <v>6012336</v>
          </cell>
        </row>
        <row r="400">
          <cell r="B400">
            <v>685</v>
          </cell>
          <cell r="C400">
            <v>277252.92</v>
          </cell>
        </row>
        <row r="401">
          <cell r="B401">
            <v>68501</v>
          </cell>
          <cell r="C401">
            <v>277252.92</v>
          </cell>
        </row>
        <row r="402">
          <cell r="B402">
            <v>6850101</v>
          </cell>
          <cell r="C402">
            <v>277252.92</v>
          </cell>
        </row>
        <row r="403">
          <cell r="B403">
            <v>685010101</v>
          </cell>
          <cell r="C403">
            <v>277252.92</v>
          </cell>
        </row>
        <row r="404">
          <cell r="B404">
            <v>68501010100</v>
          </cell>
          <cell r="C404">
            <v>277252.92</v>
          </cell>
        </row>
        <row r="405">
          <cell r="B405">
            <v>686</v>
          </cell>
          <cell r="C405">
            <v>364359.65</v>
          </cell>
        </row>
        <row r="406">
          <cell r="B406">
            <v>68601</v>
          </cell>
          <cell r="C406">
            <v>265845.2</v>
          </cell>
        </row>
        <row r="407">
          <cell r="B407">
            <v>6860101</v>
          </cell>
          <cell r="C407">
            <v>174353.5</v>
          </cell>
        </row>
        <row r="408">
          <cell r="B408">
            <v>686010101</v>
          </cell>
          <cell r="C408">
            <v>104858</v>
          </cell>
        </row>
        <row r="409">
          <cell r="B409">
            <v>68601010100</v>
          </cell>
          <cell r="C409">
            <v>104858</v>
          </cell>
        </row>
        <row r="410">
          <cell r="B410">
            <v>686010102</v>
          </cell>
          <cell r="C410">
            <v>69495.5</v>
          </cell>
        </row>
        <row r="411">
          <cell r="B411">
            <v>68601010200</v>
          </cell>
          <cell r="C411">
            <v>69495.5</v>
          </cell>
        </row>
        <row r="412">
          <cell r="B412">
            <v>6860102</v>
          </cell>
          <cell r="C412">
            <v>91491.7</v>
          </cell>
        </row>
        <row r="413">
          <cell r="B413">
            <v>686010201</v>
          </cell>
          <cell r="C413">
            <v>91491.7</v>
          </cell>
        </row>
        <row r="414">
          <cell r="B414">
            <v>68601020100</v>
          </cell>
          <cell r="C414">
            <v>91491.7</v>
          </cell>
        </row>
        <row r="415">
          <cell r="B415">
            <v>68699</v>
          </cell>
          <cell r="C415">
            <v>98514.45</v>
          </cell>
        </row>
        <row r="416">
          <cell r="B416">
            <v>6869901</v>
          </cell>
          <cell r="C416">
            <v>98514.45</v>
          </cell>
        </row>
        <row r="417">
          <cell r="B417">
            <v>686990101</v>
          </cell>
          <cell r="C417">
            <v>10009.24</v>
          </cell>
        </row>
        <row r="418">
          <cell r="B418">
            <v>68699010100</v>
          </cell>
          <cell r="C418">
            <v>10009.24</v>
          </cell>
        </row>
        <row r="419">
          <cell r="B419">
            <v>686990102</v>
          </cell>
          <cell r="C419">
            <v>24391.8</v>
          </cell>
        </row>
        <row r="420">
          <cell r="B420">
            <v>68699010200</v>
          </cell>
          <cell r="C420">
            <v>24391.8</v>
          </cell>
        </row>
        <row r="421">
          <cell r="B421">
            <v>686990103</v>
          </cell>
          <cell r="C421">
            <v>64113.41</v>
          </cell>
        </row>
        <row r="422">
          <cell r="B422">
            <v>68699010300</v>
          </cell>
          <cell r="C422">
            <v>64113.41</v>
          </cell>
        </row>
        <row r="423">
          <cell r="B423">
            <v>687</v>
          </cell>
          <cell r="C423">
            <v>-149211.07</v>
          </cell>
        </row>
        <row r="424">
          <cell r="B424">
            <v>68701</v>
          </cell>
          <cell r="C424">
            <v>-148671.39</v>
          </cell>
        </row>
        <row r="425">
          <cell r="B425">
            <v>6870101</v>
          </cell>
          <cell r="C425">
            <v>-148671.39</v>
          </cell>
        </row>
        <row r="426">
          <cell r="B426">
            <v>687010101</v>
          </cell>
          <cell r="C426">
            <v>-1621</v>
          </cell>
        </row>
        <row r="427">
          <cell r="B427">
            <v>68701010100</v>
          </cell>
          <cell r="C427">
            <v>-1621</v>
          </cell>
        </row>
        <row r="428">
          <cell r="B428">
            <v>687010102</v>
          </cell>
          <cell r="C428">
            <v>-10384.15</v>
          </cell>
        </row>
        <row r="429">
          <cell r="B429">
            <v>68701010200</v>
          </cell>
          <cell r="C429">
            <v>-10384.15</v>
          </cell>
        </row>
        <row r="430">
          <cell r="B430">
            <v>687010103</v>
          </cell>
          <cell r="C430">
            <v>-2849.54</v>
          </cell>
        </row>
        <row r="431">
          <cell r="B431">
            <v>68701010300</v>
          </cell>
          <cell r="C431">
            <v>-2849.54</v>
          </cell>
        </row>
        <row r="432">
          <cell r="B432">
            <v>687010104</v>
          </cell>
          <cell r="C432">
            <v>-338.72</v>
          </cell>
        </row>
        <row r="433">
          <cell r="B433">
            <v>68701010400</v>
          </cell>
          <cell r="C433">
            <v>-338.72</v>
          </cell>
        </row>
        <row r="434">
          <cell r="B434">
            <v>687010105</v>
          </cell>
          <cell r="C434">
            <v>-133466.98</v>
          </cell>
        </row>
        <row r="435">
          <cell r="B435">
            <v>68701010500</v>
          </cell>
          <cell r="C435">
            <v>-133466.98</v>
          </cell>
        </row>
        <row r="436">
          <cell r="B436">
            <v>687010199</v>
          </cell>
          <cell r="C436">
            <v>-11</v>
          </cell>
        </row>
        <row r="437">
          <cell r="B437">
            <v>68701019900</v>
          </cell>
          <cell r="C437">
            <v>-11</v>
          </cell>
        </row>
        <row r="438">
          <cell r="B438">
            <v>68799</v>
          </cell>
          <cell r="C438">
            <v>-539.68</v>
          </cell>
        </row>
        <row r="439">
          <cell r="B439">
            <v>6879901</v>
          </cell>
          <cell r="C439">
            <v>-539.68</v>
          </cell>
        </row>
        <row r="440">
          <cell r="B440">
            <v>687990101</v>
          </cell>
          <cell r="C440">
            <v>-539.68</v>
          </cell>
        </row>
        <row r="441">
          <cell r="B441">
            <v>68799010100</v>
          </cell>
          <cell r="C441">
            <v>-539.68</v>
          </cell>
        </row>
        <row r="442">
          <cell r="B442">
            <v>69</v>
          </cell>
          <cell r="C442">
            <v>-10862938.02</v>
          </cell>
        </row>
        <row r="443">
          <cell r="B443">
            <v>691</v>
          </cell>
          <cell r="C443">
            <v>-10862938.02</v>
          </cell>
        </row>
        <row r="444">
          <cell r="B444">
            <v>69101</v>
          </cell>
          <cell r="C444">
            <v>-10862938.02</v>
          </cell>
        </row>
        <row r="445">
          <cell r="B445">
            <v>6910101</v>
          </cell>
          <cell r="C445">
            <v>-10862938.02</v>
          </cell>
        </row>
        <row r="446">
          <cell r="B446">
            <v>691010102</v>
          </cell>
          <cell r="C446">
            <v>-10499954.07</v>
          </cell>
        </row>
        <row r="447">
          <cell r="B447">
            <v>69101010200</v>
          </cell>
          <cell r="C447">
            <v>-10499954.07</v>
          </cell>
        </row>
        <row r="448">
          <cell r="B448">
            <v>691010103</v>
          </cell>
          <cell r="C448">
            <v>-362983.95</v>
          </cell>
        </row>
        <row r="449">
          <cell r="B449">
            <v>69101010300</v>
          </cell>
          <cell r="C449">
            <v>-362983.95</v>
          </cell>
        </row>
        <row r="451">
          <cell r="B451">
            <v>66</v>
          </cell>
        </row>
        <row r="452">
          <cell r="B452">
            <v>660</v>
          </cell>
        </row>
        <row r="453">
          <cell r="B453">
            <v>66001</v>
          </cell>
        </row>
        <row r="454">
          <cell r="B454">
            <v>66002</v>
          </cell>
        </row>
        <row r="455">
          <cell r="B455">
            <v>66003</v>
          </cell>
        </row>
        <row r="456">
          <cell r="B456">
            <v>66004</v>
          </cell>
        </row>
        <row r="457">
          <cell r="B457">
            <v>66005</v>
          </cell>
        </row>
        <row r="458">
          <cell r="B458">
            <v>66006</v>
          </cell>
        </row>
        <row r="459">
          <cell r="B459">
            <v>66007</v>
          </cell>
        </row>
        <row r="460">
          <cell r="B460">
            <v>66008</v>
          </cell>
        </row>
        <row r="461">
          <cell r="B461">
            <v>66099</v>
          </cell>
        </row>
        <row r="462">
          <cell r="B462">
            <v>661</v>
          </cell>
        </row>
        <row r="463">
          <cell r="B463">
            <v>66101</v>
          </cell>
        </row>
        <row r="464">
          <cell r="B464">
            <v>66102</v>
          </cell>
        </row>
        <row r="465">
          <cell r="B465">
            <v>66103</v>
          </cell>
        </row>
        <row r="466">
          <cell r="B466">
            <v>66104</v>
          </cell>
        </row>
        <row r="467">
          <cell r="B467">
            <v>66105</v>
          </cell>
        </row>
        <row r="468">
          <cell r="B468">
            <v>66106</v>
          </cell>
        </row>
        <row r="469">
          <cell r="B469">
            <v>66107</v>
          </cell>
        </row>
        <row r="470">
          <cell r="B470">
            <v>66199</v>
          </cell>
        </row>
        <row r="471">
          <cell r="B471">
            <v>662</v>
          </cell>
        </row>
        <row r="472">
          <cell r="B472">
            <v>66201</v>
          </cell>
        </row>
        <row r="473">
          <cell r="B473">
            <v>66202</v>
          </cell>
        </row>
        <row r="474">
          <cell r="B474">
            <v>66203</v>
          </cell>
        </row>
        <row r="475">
          <cell r="B475">
            <v>66204</v>
          </cell>
        </row>
        <row r="476">
          <cell r="B476">
            <v>66205</v>
          </cell>
        </row>
        <row r="477">
          <cell r="B477">
            <v>66206</v>
          </cell>
        </row>
        <row r="478">
          <cell r="B478">
            <v>66207</v>
          </cell>
        </row>
        <row r="479">
          <cell r="B479">
            <v>66299</v>
          </cell>
        </row>
        <row r="480">
          <cell r="B480">
            <v>663</v>
          </cell>
        </row>
        <row r="481">
          <cell r="B481">
            <v>664</v>
          </cell>
        </row>
        <row r="482">
          <cell r="B482">
            <v>66401</v>
          </cell>
        </row>
        <row r="483">
          <cell r="B483">
            <v>66402</v>
          </cell>
        </row>
        <row r="484">
          <cell r="B484">
            <v>665</v>
          </cell>
        </row>
        <row r="485">
          <cell r="B485">
            <v>66501</v>
          </cell>
        </row>
        <row r="486">
          <cell r="B486">
            <v>66502</v>
          </cell>
        </row>
        <row r="487">
          <cell r="B487">
            <v>666</v>
          </cell>
        </row>
        <row r="488">
          <cell r="B488">
            <v>66601</v>
          </cell>
        </row>
        <row r="489">
          <cell r="B489">
            <v>66602</v>
          </cell>
        </row>
        <row r="490">
          <cell r="B490">
            <v>66603</v>
          </cell>
        </row>
        <row r="491">
          <cell r="B491">
            <v>667</v>
          </cell>
        </row>
        <row r="492">
          <cell r="B492">
            <v>668</v>
          </cell>
        </row>
        <row r="493">
          <cell r="B493">
            <v>66801</v>
          </cell>
        </row>
        <row r="494">
          <cell r="B494">
            <v>66802</v>
          </cell>
        </row>
        <row r="495">
          <cell r="B495">
            <v>66803</v>
          </cell>
        </row>
        <row r="496">
          <cell r="B496">
            <v>669</v>
          </cell>
        </row>
        <row r="497">
          <cell r="B497">
            <v>66901</v>
          </cell>
        </row>
        <row r="498">
          <cell r="B498">
            <v>669011</v>
          </cell>
        </row>
        <row r="499">
          <cell r="B499">
            <v>669012</v>
          </cell>
        </row>
        <row r="500">
          <cell r="B500">
            <v>669013</v>
          </cell>
        </row>
        <row r="501">
          <cell r="B501">
            <v>669014</v>
          </cell>
        </row>
        <row r="502">
          <cell r="B502">
            <v>669015</v>
          </cell>
        </row>
        <row r="503">
          <cell r="B503">
            <v>669056</v>
          </cell>
        </row>
        <row r="504">
          <cell r="B504">
            <v>669017</v>
          </cell>
        </row>
        <row r="505">
          <cell r="B505">
            <v>669018</v>
          </cell>
        </row>
        <row r="506">
          <cell r="B506">
            <v>669019</v>
          </cell>
        </row>
        <row r="507">
          <cell r="B507">
            <v>66902</v>
          </cell>
        </row>
        <row r="508">
          <cell r="B508">
            <v>669021</v>
          </cell>
        </row>
        <row r="509">
          <cell r="B509">
            <v>669022</v>
          </cell>
        </row>
        <row r="510">
          <cell r="B510">
            <v>669023</v>
          </cell>
        </row>
        <row r="511">
          <cell r="B511">
            <v>669024</v>
          </cell>
        </row>
        <row r="512">
          <cell r="B512">
            <v>669025</v>
          </cell>
        </row>
        <row r="513">
          <cell r="B513">
            <v>669026</v>
          </cell>
        </row>
        <row r="514">
          <cell r="B514">
            <v>669027</v>
          </cell>
        </row>
        <row r="515">
          <cell r="B515">
            <v>669029</v>
          </cell>
        </row>
        <row r="516">
          <cell r="B516">
            <v>66903</v>
          </cell>
        </row>
        <row r="517">
          <cell r="B517">
            <v>669031</v>
          </cell>
        </row>
        <row r="518">
          <cell r="B518">
            <v>669032</v>
          </cell>
        </row>
        <row r="519">
          <cell r="B519">
            <v>669033</v>
          </cell>
        </row>
        <row r="520">
          <cell r="B520">
            <v>669034</v>
          </cell>
        </row>
        <row r="521">
          <cell r="B521">
            <v>669035</v>
          </cell>
        </row>
        <row r="522">
          <cell r="B522">
            <v>669036</v>
          </cell>
        </row>
        <row r="523">
          <cell r="B523">
            <v>669037</v>
          </cell>
        </row>
        <row r="524">
          <cell r="B524">
            <v>669039</v>
          </cell>
        </row>
        <row r="525">
          <cell r="B525">
            <v>66904</v>
          </cell>
        </row>
        <row r="526">
          <cell r="B526">
            <v>66905</v>
          </cell>
        </row>
        <row r="527">
          <cell r="B527">
            <v>669051</v>
          </cell>
        </row>
        <row r="528">
          <cell r="B528">
            <v>669052</v>
          </cell>
        </row>
        <row r="529">
          <cell r="B529">
            <v>66906</v>
          </cell>
        </row>
        <row r="530">
          <cell r="B530">
            <v>669061</v>
          </cell>
        </row>
        <row r="531">
          <cell r="B531">
            <v>669062</v>
          </cell>
        </row>
        <row r="532">
          <cell r="B532">
            <v>66907</v>
          </cell>
        </row>
        <row r="533">
          <cell r="B533">
            <v>669071</v>
          </cell>
        </row>
        <row r="534">
          <cell r="B534">
            <v>669072</v>
          </cell>
        </row>
        <row r="535">
          <cell r="B535">
            <v>669073</v>
          </cell>
        </row>
        <row r="536">
          <cell r="B536">
            <v>66908</v>
          </cell>
        </row>
        <row r="537">
          <cell r="B537">
            <v>66999</v>
          </cell>
        </row>
        <row r="538">
          <cell r="B538">
            <v>669991</v>
          </cell>
        </row>
        <row r="539">
          <cell r="B539">
            <v>669992</v>
          </cell>
        </row>
        <row r="540">
          <cell r="B540">
            <v>669993</v>
          </cell>
        </row>
        <row r="541">
          <cell r="B541">
            <v>67</v>
          </cell>
        </row>
        <row r="542">
          <cell r="B542">
            <v>670</v>
          </cell>
        </row>
        <row r="543">
          <cell r="B543">
            <v>671</v>
          </cell>
        </row>
        <row r="544">
          <cell r="B544">
            <v>672</v>
          </cell>
        </row>
        <row r="545">
          <cell r="B545">
            <v>673</v>
          </cell>
        </row>
        <row r="546">
          <cell r="B546">
            <v>67301</v>
          </cell>
        </row>
        <row r="547">
          <cell r="B547">
            <v>673011</v>
          </cell>
        </row>
        <row r="548">
          <cell r="B548">
            <v>673012</v>
          </cell>
        </row>
        <row r="549">
          <cell r="B549">
            <v>673013</v>
          </cell>
        </row>
        <row r="550">
          <cell r="B550">
            <v>673014</v>
          </cell>
        </row>
        <row r="551">
          <cell r="B551">
            <v>673015</v>
          </cell>
        </row>
        <row r="552">
          <cell r="B552">
            <v>673016</v>
          </cell>
        </row>
        <row r="553">
          <cell r="B553">
            <v>673017</v>
          </cell>
        </row>
        <row r="554">
          <cell r="B554">
            <v>673018</v>
          </cell>
        </row>
        <row r="555">
          <cell r="B555">
            <v>673019</v>
          </cell>
        </row>
        <row r="556">
          <cell r="B556">
            <v>67302</v>
          </cell>
        </row>
        <row r="557">
          <cell r="B557">
            <v>673021</v>
          </cell>
        </row>
        <row r="558">
          <cell r="B558">
            <v>673022</v>
          </cell>
        </row>
        <row r="559">
          <cell r="B559">
            <v>673023</v>
          </cell>
        </row>
        <row r="560">
          <cell r="B560">
            <v>673024</v>
          </cell>
        </row>
        <row r="561">
          <cell r="B561">
            <v>673025</v>
          </cell>
        </row>
        <row r="562">
          <cell r="B562">
            <v>673026</v>
          </cell>
        </row>
        <row r="563">
          <cell r="B563">
            <v>673027</v>
          </cell>
        </row>
        <row r="564">
          <cell r="B564">
            <v>673029</v>
          </cell>
        </row>
        <row r="565">
          <cell r="B565">
            <v>67303</v>
          </cell>
        </row>
        <row r="566">
          <cell r="B566">
            <v>673031</v>
          </cell>
        </row>
        <row r="567">
          <cell r="B567">
            <v>673032</v>
          </cell>
        </row>
        <row r="568">
          <cell r="B568">
            <v>673033</v>
          </cell>
        </row>
        <row r="569">
          <cell r="B569">
            <v>673034</v>
          </cell>
        </row>
        <row r="570">
          <cell r="B570">
            <v>673035</v>
          </cell>
        </row>
        <row r="571">
          <cell r="B571">
            <v>673036</v>
          </cell>
        </row>
        <row r="572">
          <cell r="B572">
            <v>673037</v>
          </cell>
        </row>
        <row r="573">
          <cell r="B573">
            <v>673039</v>
          </cell>
        </row>
        <row r="574">
          <cell r="B574">
            <v>67304</v>
          </cell>
        </row>
        <row r="575">
          <cell r="B575">
            <v>67305</v>
          </cell>
        </row>
        <row r="576">
          <cell r="B576">
            <v>673051</v>
          </cell>
        </row>
        <row r="577">
          <cell r="B577">
            <v>673052</v>
          </cell>
        </row>
        <row r="578">
          <cell r="B578">
            <v>67306</v>
          </cell>
        </row>
        <row r="579">
          <cell r="B579">
            <v>673061</v>
          </cell>
        </row>
        <row r="580">
          <cell r="B580">
            <v>673062</v>
          </cell>
        </row>
        <row r="581">
          <cell r="B581">
            <v>67307</v>
          </cell>
        </row>
        <row r="582">
          <cell r="B582">
            <v>673071</v>
          </cell>
        </row>
        <row r="583">
          <cell r="B583">
            <v>673072</v>
          </cell>
        </row>
        <row r="584">
          <cell r="B584">
            <v>673073</v>
          </cell>
        </row>
        <row r="585">
          <cell r="B585">
            <v>67308</v>
          </cell>
        </row>
        <row r="586">
          <cell r="B586">
            <v>67399</v>
          </cell>
        </row>
        <row r="587">
          <cell r="B587">
            <v>673991</v>
          </cell>
        </row>
        <row r="588">
          <cell r="B588">
            <v>673992</v>
          </cell>
        </row>
        <row r="589">
          <cell r="B589">
            <v>673993</v>
          </cell>
        </row>
        <row r="590">
          <cell r="B590">
            <v>674</v>
          </cell>
        </row>
        <row r="591">
          <cell r="B591">
            <v>675</v>
          </cell>
        </row>
        <row r="592">
          <cell r="B592">
            <v>676</v>
          </cell>
        </row>
        <row r="593">
          <cell r="B593">
            <v>67601</v>
          </cell>
        </row>
        <row r="594">
          <cell r="B594">
            <v>67602</v>
          </cell>
        </row>
        <row r="595">
          <cell r="B595">
            <v>67603</v>
          </cell>
        </row>
        <row r="596">
          <cell r="B596">
            <v>67604</v>
          </cell>
        </row>
        <row r="597">
          <cell r="B597">
            <v>67605</v>
          </cell>
        </row>
        <row r="598">
          <cell r="B598">
            <v>67606</v>
          </cell>
        </row>
        <row r="599">
          <cell r="B599">
            <v>67607</v>
          </cell>
        </row>
        <row r="600">
          <cell r="B600">
            <v>67609</v>
          </cell>
        </row>
        <row r="601">
          <cell r="B601">
            <v>677</v>
          </cell>
        </row>
        <row r="602">
          <cell r="B602">
            <v>68</v>
          </cell>
        </row>
        <row r="603">
          <cell r="B603">
            <v>680</v>
          </cell>
        </row>
        <row r="604">
          <cell r="B604">
            <v>68001</v>
          </cell>
        </row>
        <row r="605">
          <cell r="B605">
            <v>68002</v>
          </cell>
        </row>
        <row r="606">
          <cell r="B606">
            <v>680021</v>
          </cell>
        </row>
        <row r="607">
          <cell r="B607">
            <v>680022</v>
          </cell>
        </row>
        <row r="608">
          <cell r="B608">
            <v>680023</v>
          </cell>
        </row>
        <row r="609">
          <cell r="B609">
            <v>680024</v>
          </cell>
        </row>
        <row r="610">
          <cell r="B610">
            <v>680025</v>
          </cell>
        </row>
        <row r="611">
          <cell r="B611">
            <v>68099</v>
          </cell>
        </row>
        <row r="612">
          <cell r="B612">
            <v>681</v>
          </cell>
        </row>
        <row r="613">
          <cell r="B613">
            <v>68101</v>
          </cell>
        </row>
        <row r="614">
          <cell r="B614">
            <v>68102</v>
          </cell>
        </row>
        <row r="615">
          <cell r="B615">
            <v>682</v>
          </cell>
        </row>
        <row r="616">
          <cell r="B616">
            <v>68201</v>
          </cell>
        </row>
        <row r="617">
          <cell r="B617">
            <v>68202</v>
          </cell>
        </row>
        <row r="618">
          <cell r="B618">
            <v>68203</v>
          </cell>
        </row>
        <row r="619">
          <cell r="B619">
            <v>68204</v>
          </cell>
        </row>
        <row r="620">
          <cell r="B620">
            <v>683</v>
          </cell>
        </row>
        <row r="621">
          <cell r="B621">
            <v>68301</v>
          </cell>
        </row>
        <row r="622">
          <cell r="B622">
            <v>68302</v>
          </cell>
        </row>
        <row r="623">
          <cell r="B623">
            <v>684</v>
          </cell>
        </row>
        <row r="624">
          <cell r="B624">
            <v>68401</v>
          </cell>
        </row>
        <row r="625">
          <cell r="B625">
            <v>68402</v>
          </cell>
        </row>
        <row r="626">
          <cell r="B626">
            <v>685</v>
          </cell>
        </row>
        <row r="627">
          <cell r="B627">
            <v>686</v>
          </cell>
        </row>
        <row r="628">
          <cell r="B628">
            <v>687</v>
          </cell>
        </row>
        <row r="629">
          <cell r="B629">
            <v>68701</v>
          </cell>
        </row>
        <row r="630">
          <cell r="B630">
            <v>68799</v>
          </cell>
        </row>
        <row r="631">
          <cell r="B631">
            <v>688</v>
          </cell>
        </row>
        <row r="632">
          <cell r="B632">
            <v>689</v>
          </cell>
        </row>
        <row r="633">
          <cell r="B633">
            <v>69</v>
          </cell>
        </row>
        <row r="634">
          <cell r="B634">
            <v>690</v>
          </cell>
        </row>
        <row r="635">
          <cell r="B635">
            <v>691</v>
          </cell>
        </row>
        <row r="636">
          <cell r="B636">
            <v>692</v>
          </cell>
        </row>
        <row r="637">
          <cell r="B637">
            <v>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_TABLE"/>
      <sheetName val="MIZAN"/>
      <sheetName val="Sayfa2"/>
      <sheetName val="Sayfa3"/>
    </sheetNames>
    <sheetDataSet>
      <sheetData sheetId="0">
        <row r="2">
          <cell r="B2">
            <v>701</v>
          </cell>
          <cell r="C2">
            <v>703</v>
          </cell>
          <cell r="D2">
            <v>710</v>
          </cell>
          <cell r="E2">
            <v>712</v>
          </cell>
          <cell r="F2">
            <v>714</v>
          </cell>
          <cell r="G2">
            <v>715</v>
          </cell>
          <cell r="H2">
            <v>716</v>
          </cell>
          <cell r="I2">
            <v>717</v>
          </cell>
          <cell r="J2">
            <v>718</v>
          </cell>
          <cell r="K2">
            <v>719</v>
          </cell>
          <cell r="L2">
            <v>720</v>
          </cell>
          <cell r="M2">
            <v>723</v>
          </cell>
          <cell r="N2">
            <v>724</v>
          </cell>
          <cell r="O2">
            <v>725</v>
          </cell>
          <cell r="P2">
            <v>726</v>
          </cell>
          <cell r="Q2">
            <v>727</v>
          </cell>
          <cell r="R2">
            <v>730</v>
          </cell>
          <cell r="S2">
            <v>733</v>
          </cell>
          <cell r="T2">
            <v>750</v>
          </cell>
          <cell r="U2">
            <v>760</v>
          </cell>
          <cell r="V2">
            <v>765</v>
          </cell>
          <cell r="W2">
            <v>766</v>
          </cell>
          <cell r="X2">
            <v>767</v>
          </cell>
          <cell r="Y2">
            <v>768</v>
          </cell>
          <cell r="Z2">
            <v>776</v>
          </cell>
          <cell r="AA2">
            <v>777</v>
          </cell>
          <cell r="AB2">
            <v>779</v>
          </cell>
          <cell r="AC2">
            <v>780</v>
          </cell>
          <cell r="AD2">
            <v>785</v>
          </cell>
          <cell r="AE2">
            <v>786</v>
          </cell>
          <cell r="AF2" t="e">
            <v>#VALUE!</v>
          </cell>
          <cell r="AG2">
            <v>701</v>
          </cell>
          <cell r="AH2">
            <v>702</v>
          </cell>
          <cell r="AI2">
            <v>703</v>
          </cell>
          <cell r="AJ2">
            <v>710</v>
          </cell>
          <cell r="AK2">
            <v>711</v>
          </cell>
          <cell r="AL2">
            <v>712</v>
          </cell>
          <cell r="AM2">
            <v>713</v>
          </cell>
          <cell r="AN2">
            <v>714</v>
          </cell>
          <cell r="AO2">
            <v>715</v>
          </cell>
          <cell r="AP2">
            <v>716</v>
          </cell>
          <cell r="AQ2">
            <v>717</v>
          </cell>
          <cell r="AR2">
            <v>718</v>
          </cell>
          <cell r="AS2">
            <v>719</v>
          </cell>
          <cell r="AT2">
            <v>720</v>
          </cell>
          <cell r="AU2">
            <v>721</v>
          </cell>
          <cell r="AV2">
            <v>723</v>
          </cell>
          <cell r="AW2">
            <v>724</v>
          </cell>
          <cell r="AX2">
            <v>725</v>
          </cell>
          <cell r="AY2">
            <v>726</v>
          </cell>
          <cell r="AZ2">
            <v>727</v>
          </cell>
          <cell r="BA2">
            <v>728</v>
          </cell>
          <cell r="BB2">
            <v>729</v>
          </cell>
          <cell r="BC2">
            <v>730</v>
          </cell>
          <cell r="BD2">
            <v>731</v>
          </cell>
          <cell r="BE2">
            <v>732</v>
          </cell>
          <cell r="BF2">
            <v>733</v>
          </cell>
          <cell r="BG2">
            <v>734</v>
          </cell>
          <cell r="BH2">
            <v>735</v>
          </cell>
          <cell r="BI2">
            <v>736</v>
          </cell>
          <cell r="BJ2">
            <v>737</v>
          </cell>
          <cell r="BK2">
            <v>738</v>
          </cell>
          <cell r="BL2">
            <v>739</v>
          </cell>
          <cell r="BM2">
            <v>740</v>
          </cell>
          <cell r="BN2">
            <v>741</v>
          </cell>
          <cell r="BO2">
            <v>742</v>
          </cell>
          <cell r="BP2">
            <v>743</v>
          </cell>
          <cell r="BQ2">
            <v>744</v>
          </cell>
          <cell r="BR2">
            <v>745</v>
          </cell>
          <cell r="BS2">
            <v>746</v>
          </cell>
          <cell r="BT2">
            <v>747</v>
          </cell>
          <cell r="BU2">
            <v>748</v>
          </cell>
          <cell r="BV2">
            <v>749</v>
          </cell>
          <cell r="BW2">
            <v>750</v>
          </cell>
          <cell r="BX2">
            <v>752</v>
          </cell>
          <cell r="BY2">
            <v>753</v>
          </cell>
          <cell r="BZ2">
            <v>754</v>
          </cell>
          <cell r="CA2">
            <v>755</v>
          </cell>
          <cell r="CB2">
            <v>756</v>
          </cell>
          <cell r="CC2">
            <v>757</v>
          </cell>
          <cell r="CD2">
            <v>758</v>
          </cell>
          <cell r="CE2">
            <v>759</v>
          </cell>
          <cell r="CF2">
            <v>760</v>
          </cell>
          <cell r="CG2">
            <v>761</v>
          </cell>
          <cell r="CH2">
            <v>765</v>
          </cell>
          <cell r="CI2">
            <v>766</v>
          </cell>
          <cell r="CJ2">
            <v>767</v>
          </cell>
          <cell r="CK2">
            <v>768</v>
          </cell>
          <cell r="CL2">
            <v>769</v>
          </cell>
          <cell r="CM2">
            <v>770</v>
          </cell>
          <cell r="CN2">
            <v>775</v>
          </cell>
          <cell r="CO2">
            <v>776</v>
          </cell>
          <cell r="CP2">
            <v>777</v>
          </cell>
          <cell r="CQ2">
            <v>778</v>
          </cell>
          <cell r="CR2">
            <v>779</v>
          </cell>
          <cell r="CS2">
            <v>780</v>
          </cell>
          <cell r="CT2">
            <v>781</v>
          </cell>
          <cell r="CU2">
            <v>782</v>
          </cell>
          <cell r="CV2">
            <v>783</v>
          </cell>
          <cell r="CW2">
            <v>784</v>
          </cell>
          <cell r="CX2">
            <v>785</v>
          </cell>
          <cell r="CY2">
            <v>786</v>
          </cell>
          <cell r="CZ2">
            <v>798</v>
          </cell>
          <cell r="DA2">
            <v>751</v>
          </cell>
          <cell r="DB2">
            <v>790</v>
          </cell>
          <cell r="DC2">
            <v>791</v>
          </cell>
          <cell r="DD2">
            <v>792</v>
          </cell>
          <cell r="DE2">
            <v>793</v>
          </cell>
          <cell r="DF2">
            <v>794</v>
          </cell>
          <cell r="DG2">
            <v>795</v>
          </cell>
          <cell r="DH2">
            <v>796</v>
          </cell>
          <cell r="DI2">
            <v>797</v>
          </cell>
        </row>
        <row r="3">
          <cell r="A3" t="str">
            <v>Toplam TUTAR</v>
          </cell>
          <cell r="B3" t="str">
            <v>Sütun Etiketleri</v>
          </cell>
        </row>
        <row r="4">
          <cell r="A4" t="str">
            <v>Satır Etiketleri</v>
          </cell>
          <cell r="B4" t="str">
            <v>701</v>
          </cell>
          <cell r="C4" t="str">
            <v>703</v>
          </cell>
          <cell r="D4" t="str">
            <v>710</v>
          </cell>
          <cell r="E4" t="str">
            <v>712</v>
          </cell>
          <cell r="F4" t="str">
            <v>714</v>
          </cell>
          <cell r="G4" t="str">
            <v>715</v>
          </cell>
          <cell r="H4" t="str">
            <v>716</v>
          </cell>
          <cell r="I4" t="str">
            <v>717</v>
          </cell>
          <cell r="J4" t="str">
            <v>718</v>
          </cell>
          <cell r="K4" t="str">
            <v>719</v>
          </cell>
          <cell r="L4" t="str">
            <v>720</v>
          </cell>
          <cell r="M4" t="str">
            <v>723</v>
          </cell>
          <cell r="N4" t="str">
            <v>724</v>
          </cell>
          <cell r="O4" t="str">
            <v>725</v>
          </cell>
          <cell r="P4" t="str">
            <v>726</v>
          </cell>
          <cell r="Q4" t="str">
            <v>727</v>
          </cell>
          <cell r="R4" t="str">
            <v>730</v>
          </cell>
          <cell r="S4" t="str">
            <v>733</v>
          </cell>
          <cell r="T4" t="str">
            <v>750</v>
          </cell>
          <cell r="U4" t="str">
            <v>760</v>
          </cell>
          <cell r="V4" t="str">
            <v>765</v>
          </cell>
          <cell r="W4" t="str">
            <v>766</v>
          </cell>
          <cell r="X4" t="str">
            <v>767</v>
          </cell>
          <cell r="Y4" t="str">
            <v>768</v>
          </cell>
          <cell r="Z4" t="str">
            <v>776</v>
          </cell>
          <cell r="AA4" t="str">
            <v>777</v>
          </cell>
          <cell r="AB4" t="str">
            <v>779</v>
          </cell>
          <cell r="AC4" t="str">
            <v>780</v>
          </cell>
          <cell r="AD4" t="str">
            <v>785</v>
          </cell>
          <cell r="AE4" t="str">
            <v>786</v>
          </cell>
          <cell r="AF4" t="str">
            <v>Genel Toplam</v>
          </cell>
          <cell r="AG4">
            <v>701</v>
          </cell>
          <cell r="AH4">
            <v>702</v>
          </cell>
          <cell r="AI4">
            <v>703</v>
          </cell>
          <cell r="AJ4">
            <v>710</v>
          </cell>
          <cell r="AK4">
            <v>711</v>
          </cell>
          <cell r="AL4">
            <v>712</v>
          </cell>
          <cell r="AM4">
            <v>713</v>
          </cell>
          <cell r="AN4">
            <v>714</v>
          </cell>
          <cell r="AO4">
            <v>715</v>
          </cell>
          <cell r="AP4">
            <v>716</v>
          </cell>
          <cell r="AQ4">
            <v>717</v>
          </cell>
          <cell r="AR4">
            <v>718</v>
          </cell>
          <cell r="AS4">
            <v>719</v>
          </cell>
          <cell r="AT4">
            <v>720</v>
          </cell>
          <cell r="AU4">
            <v>721</v>
          </cell>
          <cell r="AV4">
            <v>723</v>
          </cell>
          <cell r="AW4">
            <v>724</v>
          </cell>
          <cell r="AX4">
            <v>725</v>
          </cell>
          <cell r="AY4">
            <v>726</v>
          </cell>
          <cell r="AZ4">
            <v>727</v>
          </cell>
          <cell r="BA4">
            <v>728</v>
          </cell>
          <cell r="BB4">
            <v>729</v>
          </cell>
          <cell r="BC4">
            <v>730</v>
          </cell>
          <cell r="BD4">
            <v>731</v>
          </cell>
          <cell r="BE4">
            <v>732</v>
          </cell>
          <cell r="BF4">
            <v>733</v>
          </cell>
          <cell r="BG4">
            <v>734</v>
          </cell>
          <cell r="BH4">
            <v>735</v>
          </cell>
          <cell r="BI4">
            <v>736</v>
          </cell>
          <cell r="BJ4">
            <v>737</v>
          </cell>
          <cell r="BK4">
            <v>738</v>
          </cell>
          <cell r="BL4">
            <v>739</v>
          </cell>
          <cell r="BM4">
            <v>740</v>
          </cell>
          <cell r="BN4">
            <v>741</v>
          </cell>
          <cell r="BO4">
            <v>742</v>
          </cell>
          <cell r="BP4">
            <v>743</v>
          </cell>
          <cell r="BQ4">
            <v>744</v>
          </cell>
          <cell r="BR4">
            <v>745</v>
          </cell>
          <cell r="BS4">
            <v>746</v>
          </cell>
          <cell r="BT4">
            <v>747</v>
          </cell>
          <cell r="BU4">
            <v>748</v>
          </cell>
          <cell r="BV4">
            <v>749</v>
          </cell>
          <cell r="BW4">
            <v>750</v>
          </cell>
          <cell r="BX4">
            <v>752</v>
          </cell>
          <cell r="BY4">
            <v>753</v>
          </cell>
          <cell r="BZ4">
            <v>754</v>
          </cell>
          <cell r="CA4">
            <v>755</v>
          </cell>
          <cell r="CB4">
            <v>756</v>
          </cell>
          <cell r="CC4">
            <v>757</v>
          </cell>
          <cell r="CD4">
            <v>758</v>
          </cell>
          <cell r="CE4">
            <v>759</v>
          </cell>
          <cell r="CF4">
            <v>760</v>
          </cell>
          <cell r="CG4">
            <v>761</v>
          </cell>
          <cell r="CH4">
            <v>765</v>
          </cell>
          <cell r="CI4">
            <v>766</v>
          </cell>
          <cell r="CJ4">
            <v>767</v>
          </cell>
          <cell r="CK4">
            <v>768</v>
          </cell>
          <cell r="CL4">
            <v>769</v>
          </cell>
          <cell r="CM4">
            <v>770</v>
          </cell>
          <cell r="CN4">
            <v>775</v>
          </cell>
          <cell r="CO4">
            <v>776</v>
          </cell>
          <cell r="CP4">
            <v>777</v>
          </cell>
          <cell r="CQ4">
            <v>778</v>
          </cell>
          <cell r="CR4">
            <v>779</v>
          </cell>
          <cell r="CS4">
            <v>780</v>
          </cell>
          <cell r="CT4">
            <v>781</v>
          </cell>
          <cell r="CU4">
            <v>782</v>
          </cell>
          <cell r="CV4">
            <v>783</v>
          </cell>
          <cell r="CW4">
            <v>784</v>
          </cell>
          <cell r="CX4">
            <v>785</v>
          </cell>
          <cell r="CY4">
            <v>786</v>
          </cell>
          <cell r="CZ4">
            <v>798</v>
          </cell>
          <cell r="DA4">
            <v>751</v>
          </cell>
          <cell r="DB4">
            <v>790</v>
          </cell>
          <cell r="DC4">
            <v>791</v>
          </cell>
          <cell r="DD4">
            <v>792</v>
          </cell>
          <cell r="DE4">
            <v>793</v>
          </cell>
          <cell r="DF4">
            <v>794</v>
          </cell>
          <cell r="DG4">
            <v>795</v>
          </cell>
          <cell r="DH4">
            <v>796</v>
          </cell>
          <cell r="DI4">
            <v>797</v>
          </cell>
        </row>
        <row r="5">
          <cell r="A5" t="str">
            <v>Brüt Diğer Teknik Giderler </v>
          </cell>
          <cell r="B5">
            <v>-1226710.98</v>
          </cell>
          <cell r="C5">
            <v>-272616.83</v>
          </cell>
          <cell r="D5">
            <v>-59525.09</v>
          </cell>
          <cell r="E5">
            <v>-38.8</v>
          </cell>
          <cell r="F5">
            <v>-5348.22</v>
          </cell>
          <cell r="G5">
            <v>-5371266.4</v>
          </cell>
          <cell r="H5">
            <v>-76.1</v>
          </cell>
          <cell r="I5">
            <v>-195502.11</v>
          </cell>
          <cell r="J5">
            <v>-4010.01</v>
          </cell>
          <cell r="K5">
            <v>-589.51</v>
          </cell>
          <cell r="L5">
            <v>-34056.86</v>
          </cell>
          <cell r="M5">
            <v>-719.68</v>
          </cell>
          <cell r="N5">
            <v>-1977.91</v>
          </cell>
          <cell r="O5">
            <v>-297.25</v>
          </cell>
          <cell r="P5">
            <v>-16698.5</v>
          </cell>
          <cell r="S5">
            <v>-176492.43</v>
          </cell>
          <cell r="V5">
            <v>-14799.84</v>
          </cell>
          <cell r="W5">
            <v>0</v>
          </cell>
          <cell r="X5">
            <v>-5505.84</v>
          </cell>
          <cell r="Y5">
            <v>-3353.86</v>
          </cell>
          <cell r="Z5">
            <v>-1646.82</v>
          </cell>
          <cell r="AC5">
            <v>-790.78</v>
          </cell>
          <cell r="AD5">
            <v>-846747.97</v>
          </cell>
          <cell r="AF5">
            <v>-8238771.79</v>
          </cell>
        </row>
        <row r="6">
          <cell r="A6" t="str">
            <v>Diğer Faaliyet Giderleri (+/-)</v>
          </cell>
          <cell r="B6">
            <v>-127285.3</v>
          </cell>
          <cell r="C6">
            <v>-30414.37</v>
          </cell>
          <cell r="D6">
            <v>-14728.26</v>
          </cell>
          <cell r="E6">
            <v>-2035.59</v>
          </cell>
          <cell r="F6">
            <v>-1077.69</v>
          </cell>
          <cell r="G6">
            <v>-337910.69</v>
          </cell>
          <cell r="H6">
            <v>-40233.15</v>
          </cell>
          <cell r="I6">
            <v>-383292.72</v>
          </cell>
          <cell r="J6">
            <v>-239.49</v>
          </cell>
          <cell r="K6">
            <v>-3233.02</v>
          </cell>
          <cell r="L6">
            <v>-19278.38</v>
          </cell>
          <cell r="M6">
            <v>-18559.97</v>
          </cell>
          <cell r="N6">
            <v>-17003.32</v>
          </cell>
          <cell r="P6">
            <v>-598.72</v>
          </cell>
          <cell r="Q6">
            <v>-239.49</v>
          </cell>
          <cell r="R6">
            <v>-6226.55</v>
          </cell>
          <cell r="S6">
            <v>-1796.17</v>
          </cell>
          <cell r="T6">
            <v>-51249.42</v>
          </cell>
          <cell r="U6">
            <v>-61187.93</v>
          </cell>
          <cell r="V6">
            <v>-8980.66</v>
          </cell>
          <cell r="W6">
            <v>-2993.56</v>
          </cell>
          <cell r="X6">
            <v>-7902.93</v>
          </cell>
          <cell r="Y6">
            <v>-13051.82</v>
          </cell>
          <cell r="Z6">
            <v>-119.72</v>
          </cell>
          <cell r="AA6">
            <v>-1317.21</v>
          </cell>
          <cell r="AB6">
            <v>-119.72</v>
          </cell>
          <cell r="AD6">
            <v>-39634.46</v>
          </cell>
          <cell r="AE6">
            <v>-6705.55</v>
          </cell>
          <cell r="AF6">
            <v>-1197415.8599999999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35"/>
  <sheetViews>
    <sheetView tabSelected="1" zoomScale="85" zoomScaleNormal="85" zoomScalePageLayoutView="0" workbookViewId="0" topLeftCell="A505">
      <selection activeCell="G524" sqref="G524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4" width="17.140625" style="0" customWidth="1"/>
  </cols>
  <sheetData>
    <row r="1" spans="1:2" ht="12.75">
      <c r="A1" s="1"/>
      <c r="B1" s="2" t="s">
        <v>0</v>
      </c>
    </row>
    <row r="2" spans="1:2" ht="13.5" thickBot="1">
      <c r="A2" s="3"/>
      <c r="B2" s="4"/>
    </row>
    <row r="3" spans="1:2" ht="12.75">
      <c r="A3" s="5" t="s">
        <v>1</v>
      </c>
      <c r="B3" s="6" t="s">
        <v>2</v>
      </c>
    </row>
    <row r="4" spans="1:2" ht="12.75">
      <c r="A4" s="7" t="s">
        <v>3</v>
      </c>
      <c r="B4" s="6">
        <v>12</v>
      </c>
    </row>
    <row r="5" spans="1:2" ht="12.75">
      <c r="A5" s="7" t="s">
        <v>4</v>
      </c>
      <c r="B5" s="8" t="s">
        <v>381</v>
      </c>
    </row>
    <row r="6" spans="1:2" ht="12.75">
      <c r="A6" s="7" t="s">
        <v>5</v>
      </c>
      <c r="B6" s="8">
        <v>1860</v>
      </c>
    </row>
    <row r="7" spans="1:2" ht="12.75">
      <c r="A7" s="9" t="s">
        <v>6</v>
      </c>
      <c r="B7" s="10">
        <v>2011</v>
      </c>
    </row>
    <row r="8" spans="1:2" ht="38.25">
      <c r="A8" s="9" t="s">
        <v>7</v>
      </c>
      <c r="B8" s="11" t="s">
        <v>380</v>
      </c>
    </row>
    <row r="9" spans="1:2" ht="38.25">
      <c r="A9" s="9" t="s">
        <v>8</v>
      </c>
      <c r="B9" s="11" t="s">
        <v>9</v>
      </c>
    </row>
    <row r="10" spans="1:2" ht="12.75">
      <c r="A10" s="9" t="s">
        <v>10</v>
      </c>
      <c r="B10" s="12" t="s">
        <v>11</v>
      </c>
    </row>
    <row r="11" spans="1:84" ht="12.75">
      <c r="A11" s="13" t="s">
        <v>12</v>
      </c>
      <c r="B11" s="14" t="s">
        <v>13</v>
      </c>
      <c r="C11" s="15" t="s">
        <v>12</v>
      </c>
      <c r="D11" s="16">
        <v>701</v>
      </c>
      <c r="E11" s="16">
        <v>702</v>
      </c>
      <c r="F11" s="16">
        <v>703</v>
      </c>
      <c r="G11" s="16">
        <v>710</v>
      </c>
      <c r="H11" s="16">
        <v>711</v>
      </c>
      <c r="I11" s="16">
        <v>712</v>
      </c>
      <c r="J11" s="16">
        <v>713</v>
      </c>
      <c r="K11" s="16">
        <v>714</v>
      </c>
      <c r="L11" s="16">
        <v>715</v>
      </c>
      <c r="M11" s="16">
        <v>716</v>
      </c>
      <c r="N11" s="16">
        <v>717</v>
      </c>
      <c r="O11" s="16">
        <v>718</v>
      </c>
      <c r="P11" s="16">
        <v>719</v>
      </c>
      <c r="Q11" s="16">
        <v>720</v>
      </c>
      <c r="R11" s="16">
        <v>721</v>
      </c>
      <c r="S11" s="16">
        <v>723</v>
      </c>
      <c r="T11" s="16">
        <v>724</v>
      </c>
      <c r="U11" s="16">
        <v>725</v>
      </c>
      <c r="V11" s="16">
        <v>726</v>
      </c>
      <c r="W11" s="16">
        <v>727</v>
      </c>
      <c r="X11" s="16">
        <v>728</v>
      </c>
      <c r="Y11" s="16">
        <v>729</v>
      </c>
      <c r="Z11" s="16">
        <v>730</v>
      </c>
      <c r="AA11" s="16">
        <v>731</v>
      </c>
      <c r="AB11" s="16">
        <v>732</v>
      </c>
      <c r="AC11" s="16">
        <v>733</v>
      </c>
      <c r="AD11" s="16">
        <v>734</v>
      </c>
      <c r="AE11" s="16">
        <v>735</v>
      </c>
      <c r="AF11" s="16">
        <v>736</v>
      </c>
      <c r="AG11" s="16">
        <v>737</v>
      </c>
      <c r="AH11" s="16">
        <v>738</v>
      </c>
      <c r="AI11" s="16">
        <v>739</v>
      </c>
      <c r="AJ11" s="16">
        <v>740</v>
      </c>
      <c r="AK11" s="16">
        <v>741</v>
      </c>
      <c r="AL11" s="16">
        <v>742</v>
      </c>
      <c r="AM11" s="16">
        <v>743</v>
      </c>
      <c r="AN11" s="16">
        <v>744</v>
      </c>
      <c r="AO11" s="16">
        <v>745</v>
      </c>
      <c r="AP11" s="16">
        <v>746</v>
      </c>
      <c r="AQ11" s="16">
        <v>747</v>
      </c>
      <c r="AR11" s="16">
        <v>748</v>
      </c>
      <c r="AS11" s="16">
        <v>749</v>
      </c>
      <c r="AT11" s="16">
        <v>750</v>
      </c>
      <c r="AU11" s="16">
        <v>752</v>
      </c>
      <c r="AV11" s="16">
        <v>753</v>
      </c>
      <c r="AW11" s="16">
        <v>754</v>
      </c>
      <c r="AX11" s="16">
        <v>755</v>
      </c>
      <c r="AY11" s="16">
        <v>756</v>
      </c>
      <c r="AZ11" s="16">
        <v>757</v>
      </c>
      <c r="BA11" s="16">
        <v>758</v>
      </c>
      <c r="BB11" s="16">
        <v>759</v>
      </c>
      <c r="BC11" s="16">
        <v>760</v>
      </c>
      <c r="BD11" s="16">
        <v>761</v>
      </c>
      <c r="BE11" s="16">
        <v>765</v>
      </c>
      <c r="BF11" s="16">
        <v>766</v>
      </c>
      <c r="BG11" s="16">
        <v>767</v>
      </c>
      <c r="BH11" s="16">
        <v>768</v>
      </c>
      <c r="BI11" s="16">
        <v>769</v>
      </c>
      <c r="BJ11" s="16">
        <v>770</v>
      </c>
      <c r="BK11" s="16">
        <v>775</v>
      </c>
      <c r="BL11" s="16">
        <v>776</v>
      </c>
      <c r="BM11" s="16">
        <v>777</v>
      </c>
      <c r="BN11" s="16">
        <v>778</v>
      </c>
      <c r="BO11" s="17">
        <v>779</v>
      </c>
      <c r="BP11" s="18">
        <v>780</v>
      </c>
      <c r="BQ11" s="18">
        <v>781</v>
      </c>
      <c r="BR11" s="18">
        <v>782</v>
      </c>
      <c r="BS11" s="18">
        <v>783</v>
      </c>
      <c r="BT11" s="18">
        <v>784</v>
      </c>
      <c r="BU11" s="18">
        <v>785</v>
      </c>
      <c r="BV11" s="17">
        <v>786</v>
      </c>
      <c r="BW11" s="16">
        <v>798</v>
      </c>
      <c r="BX11" s="16">
        <v>751</v>
      </c>
      <c r="BY11" s="16">
        <v>790</v>
      </c>
      <c r="BZ11" s="16">
        <v>791</v>
      </c>
      <c r="CA11" s="16">
        <v>792</v>
      </c>
      <c r="CB11" s="16">
        <v>793</v>
      </c>
      <c r="CC11" s="16">
        <v>794</v>
      </c>
      <c r="CD11" s="16">
        <v>795</v>
      </c>
      <c r="CE11" s="16">
        <v>796</v>
      </c>
      <c r="CF11" s="16">
        <v>797</v>
      </c>
    </row>
    <row r="12" spans="1:85" ht="45">
      <c r="A12" s="19" t="s">
        <v>14</v>
      </c>
      <c r="B12" s="20" t="s">
        <v>15</v>
      </c>
      <c r="C12" s="21" t="s">
        <v>16</v>
      </c>
      <c r="D12" s="22" t="s">
        <v>17</v>
      </c>
      <c r="E12" s="23" t="s">
        <v>18</v>
      </c>
      <c r="F12" s="23" t="s">
        <v>19</v>
      </c>
      <c r="G12" s="23" t="s">
        <v>20</v>
      </c>
      <c r="H12" s="23" t="s">
        <v>21</v>
      </c>
      <c r="I12" s="23" t="s">
        <v>22</v>
      </c>
      <c r="J12" s="23" t="s">
        <v>23</v>
      </c>
      <c r="K12" s="24" t="s">
        <v>24</v>
      </c>
      <c r="L12" s="24" t="s">
        <v>25</v>
      </c>
      <c r="M12" s="23" t="s">
        <v>26</v>
      </c>
      <c r="N12" s="23" t="s">
        <v>27</v>
      </c>
      <c r="O12" s="24" t="s">
        <v>28</v>
      </c>
      <c r="P12" s="24" t="s">
        <v>29</v>
      </c>
      <c r="Q12" s="24" t="s">
        <v>30</v>
      </c>
      <c r="R12" s="23" t="s">
        <v>31</v>
      </c>
      <c r="S12" s="23" t="s">
        <v>32</v>
      </c>
      <c r="T12" s="23" t="s">
        <v>33</v>
      </c>
      <c r="U12" s="23" t="s">
        <v>34</v>
      </c>
      <c r="V12" s="23" t="s">
        <v>35</v>
      </c>
      <c r="W12" s="23" t="s">
        <v>36</v>
      </c>
      <c r="X12" s="23" t="s">
        <v>37</v>
      </c>
      <c r="Y12" s="24" t="s">
        <v>38</v>
      </c>
      <c r="Z12" s="23" t="s">
        <v>39</v>
      </c>
      <c r="AA12" s="23" t="s">
        <v>40</v>
      </c>
      <c r="AB12" s="23" t="s">
        <v>41</v>
      </c>
      <c r="AC12" s="23" t="s">
        <v>42</v>
      </c>
      <c r="AD12" s="23" t="s">
        <v>43</v>
      </c>
      <c r="AE12" s="23" t="s">
        <v>44</v>
      </c>
      <c r="AF12" s="23" t="s">
        <v>45</v>
      </c>
      <c r="AG12" s="23" t="s">
        <v>46</v>
      </c>
      <c r="AH12" s="23" t="s">
        <v>47</v>
      </c>
      <c r="AI12" s="23" t="s">
        <v>48</v>
      </c>
      <c r="AJ12" s="23" t="s">
        <v>49</v>
      </c>
      <c r="AK12" s="23" t="s">
        <v>50</v>
      </c>
      <c r="AL12" s="23" t="s">
        <v>51</v>
      </c>
      <c r="AM12" s="23" t="s">
        <v>52</v>
      </c>
      <c r="AN12" s="23" t="s">
        <v>53</v>
      </c>
      <c r="AO12" s="23" t="s">
        <v>54</v>
      </c>
      <c r="AP12" s="23" t="s">
        <v>55</v>
      </c>
      <c r="AQ12" s="23" t="s">
        <v>56</v>
      </c>
      <c r="AR12" s="23" t="s">
        <v>57</v>
      </c>
      <c r="AS12" s="23" t="s">
        <v>58</v>
      </c>
      <c r="AT12" s="23" t="s">
        <v>59</v>
      </c>
      <c r="AU12" s="23" t="s">
        <v>60</v>
      </c>
      <c r="AV12" s="23" t="s">
        <v>61</v>
      </c>
      <c r="AW12" s="23" t="s">
        <v>62</v>
      </c>
      <c r="AX12" s="23" t="s">
        <v>63</v>
      </c>
      <c r="AY12" s="23" t="s">
        <v>64</v>
      </c>
      <c r="AZ12" s="23" t="s">
        <v>65</v>
      </c>
      <c r="BA12" s="23" t="s">
        <v>66</v>
      </c>
      <c r="BB12" s="23" t="s">
        <v>67</v>
      </c>
      <c r="BC12" s="24" t="s">
        <v>68</v>
      </c>
      <c r="BD12" s="24" t="s">
        <v>69</v>
      </c>
      <c r="BE12" s="23" t="s">
        <v>70</v>
      </c>
      <c r="BF12" s="23" t="s">
        <v>71</v>
      </c>
      <c r="BG12" s="23" t="s">
        <v>72</v>
      </c>
      <c r="BH12" s="23" t="s">
        <v>73</v>
      </c>
      <c r="BI12" s="23" t="s">
        <v>74</v>
      </c>
      <c r="BJ12" s="23" t="s">
        <v>75</v>
      </c>
      <c r="BK12" s="23" t="s">
        <v>76</v>
      </c>
      <c r="BL12" s="23" t="s">
        <v>77</v>
      </c>
      <c r="BM12" s="23" t="s">
        <v>78</v>
      </c>
      <c r="BN12" s="23" t="s">
        <v>79</v>
      </c>
      <c r="BO12" s="25" t="s">
        <v>80</v>
      </c>
      <c r="BP12" s="26" t="s">
        <v>81</v>
      </c>
      <c r="BQ12" s="26" t="s">
        <v>82</v>
      </c>
      <c r="BR12" s="26" t="s">
        <v>83</v>
      </c>
      <c r="BS12" s="26" t="s">
        <v>84</v>
      </c>
      <c r="BT12" s="26" t="s">
        <v>85</v>
      </c>
      <c r="BU12" s="26" t="s">
        <v>86</v>
      </c>
      <c r="BV12" s="25" t="s">
        <v>87</v>
      </c>
      <c r="BW12" s="25" t="s">
        <v>88</v>
      </c>
      <c r="BX12" s="23" t="s">
        <v>89</v>
      </c>
      <c r="BY12" s="23" t="s">
        <v>90</v>
      </c>
      <c r="BZ12" s="23" t="s">
        <v>91</v>
      </c>
      <c r="CA12" s="25" t="s">
        <v>92</v>
      </c>
      <c r="CB12" s="26" t="s">
        <v>93</v>
      </c>
      <c r="CC12" s="26" t="s">
        <v>94</v>
      </c>
      <c r="CD12" s="26" t="s">
        <v>95</v>
      </c>
      <c r="CE12" s="26" t="s">
        <v>85</v>
      </c>
      <c r="CF12" s="25" t="s">
        <v>86</v>
      </c>
      <c r="CG12" s="27"/>
    </row>
    <row r="13" spans="1:85" ht="12.75">
      <c r="A13" s="28">
        <v>60</v>
      </c>
      <c r="B13" s="29" t="s">
        <v>96</v>
      </c>
      <c r="C13" s="30">
        <f>SUM(D13:BW13)</f>
        <v>1133095163.0800002</v>
      </c>
      <c r="D13" s="30">
        <f aca="true" t="shared" si="0" ref="D13:BP13">D14+D25+D35+D42+D87+D90</f>
        <v>129793115.72</v>
      </c>
      <c r="E13" s="30">
        <f t="shared" si="0"/>
        <v>3233858.01</v>
      </c>
      <c r="F13" s="30">
        <f t="shared" si="0"/>
        <v>164546.02</v>
      </c>
      <c r="G13" s="30">
        <f t="shared" si="0"/>
        <v>21458042.400000002</v>
      </c>
      <c r="H13" s="30">
        <f t="shared" si="0"/>
        <v>8305.17</v>
      </c>
      <c r="I13" s="30">
        <f t="shared" si="0"/>
        <v>4484816.56</v>
      </c>
      <c r="J13" s="30">
        <f t="shared" si="0"/>
        <v>0</v>
      </c>
      <c r="K13" s="30">
        <f t="shared" si="0"/>
        <v>969776.19</v>
      </c>
      <c r="L13" s="30">
        <f t="shared" si="0"/>
        <v>408140249.58</v>
      </c>
      <c r="M13" s="30">
        <f t="shared" si="0"/>
        <v>37561491.04</v>
      </c>
      <c r="N13" s="30">
        <f t="shared" si="0"/>
        <v>384407621.28999996</v>
      </c>
      <c r="O13" s="30">
        <f t="shared" si="0"/>
        <v>389928.2799999999</v>
      </c>
      <c r="P13" s="30">
        <f t="shared" si="0"/>
        <v>3044255.5899999985</v>
      </c>
      <c r="Q13" s="30">
        <f t="shared" si="0"/>
        <v>9908078.430000002</v>
      </c>
      <c r="R13" s="30">
        <f t="shared" si="0"/>
        <v>0</v>
      </c>
      <c r="S13" s="30">
        <f t="shared" si="0"/>
        <v>5151180.8100000005</v>
      </c>
      <c r="T13" s="30">
        <f t="shared" si="0"/>
        <v>12089200.75</v>
      </c>
      <c r="U13" s="30">
        <f t="shared" si="0"/>
        <v>57597.32</v>
      </c>
      <c r="V13" s="30">
        <f t="shared" si="0"/>
        <v>1760639.49</v>
      </c>
      <c r="W13" s="30">
        <f t="shared" si="0"/>
        <v>5370.819999999949</v>
      </c>
      <c r="X13" s="30">
        <f t="shared" si="0"/>
        <v>0</v>
      </c>
      <c r="Y13" s="30">
        <f t="shared" si="0"/>
        <v>0</v>
      </c>
      <c r="Z13" s="30">
        <f t="shared" si="0"/>
        <v>5342412.960000001</v>
      </c>
      <c r="AA13" s="30">
        <f t="shared" si="0"/>
        <v>0</v>
      </c>
      <c r="AB13" s="30">
        <f t="shared" si="0"/>
        <v>0</v>
      </c>
      <c r="AC13" s="30">
        <f t="shared" si="0"/>
        <v>3791023.5999999996</v>
      </c>
      <c r="AD13" s="30">
        <f t="shared" si="0"/>
        <v>11854.400000000001</v>
      </c>
      <c r="AE13" s="30">
        <f t="shared" si="0"/>
        <v>0</v>
      </c>
      <c r="AF13" s="30">
        <f t="shared" si="0"/>
        <v>0</v>
      </c>
      <c r="AG13" s="30">
        <f>AG14+AG25+AG35+AG42+AG87+AG90</f>
        <v>0</v>
      </c>
      <c r="AH13" s="30">
        <f>AH14+AH25+AH35+AH42+AH87+AH90</f>
        <v>0</v>
      </c>
      <c r="AI13" s="30">
        <f>AI14+AI25+AI35+AI42+AI87+AI90</f>
        <v>0</v>
      </c>
      <c r="AJ13" s="30">
        <f t="shared" si="0"/>
        <v>0</v>
      </c>
      <c r="AK13" s="30">
        <f t="shared" si="0"/>
        <v>0</v>
      </c>
      <c r="AL13" s="30">
        <f t="shared" si="0"/>
        <v>0</v>
      </c>
      <c r="AM13" s="30">
        <f>AM14+AM25+AM35+AM42+AM87+AM90</f>
        <v>0</v>
      </c>
      <c r="AN13" s="30">
        <f t="shared" si="0"/>
        <v>0</v>
      </c>
      <c r="AO13" s="30">
        <f>AO14+AO25+AO35+AO42+AO87+AO90</f>
        <v>0</v>
      </c>
      <c r="AP13" s="30">
        <f>AP14+AP25+AP35+AP42+AP87+AP90</f>
        <v>0</v>
      </c>
      <c r="AQ13" s="30">
        <f>AQ14+AQ25+AQ35+AQ42+AQ87+AQ90</f>
        <v>0</v>
      </c>
      <c r="AR13" s="30">
        <f t="shared" si="0"/>
        <v>0</v>
      </c>
      <c r="AS13" s="30">
        <f t="shared" si="0"/>
        <v>0</v>
      </c>
      <c r="AT13" s="30">
        <f t="shared" si="0"/>
        <v>25404669.36</v>
      </c>
      <c r="AU13" s="30">
        <f t="shared" si="0"/>
        <v>0</v>
      </c>
      <c r="AV13" s="30">
        <f t="shared" si="0"/>
        <v>0</v>
      </c>
      <c r="AW13" s="30">
        <f t="shared" si="0"/>
        <v>0</v>
      </c>
      <c r="AX13" s="30">
        <f t="shared" si="0"/>
        <v>0</v>
      </c>
      <c r="AY13" s="30">
        <f t="shared" si="0"/>
        <v>0</v>
      </c>
      <c r="AZ13" s="30">
        <f t="shared" si="0"/>
        <v>0</v>
      </c>
      <c r="BA13" s="30">
        <f t="shared" si="0"/>
        <v>0</v>
      </c>
      <c r="BB13" s="30">
        <f t="shared" si="0"/>
        <v>0</v>
      </c>
      <c r="BC13" s="30">
        <f t="shared" si="0"/>
        <v>8392174.52</v>
      </c>
      <c r="BD13" s="30">
        <f>BD14+BD25+BD35+BD42+BD87+BD90</f>
        <v>0</v>
      </c>
      <c r="BE13" s="30">
        <f t="shared" si="0"/>
        <v>8301575.479999998</v>
      </c>
      <c r="BF13" s="30">
        <f t="shared" si="0"/>
        <v>792315.9899999994</v>
      </c>
      <c r="BG13" s="30">
        <f t="shared" si="0"/>
        <v>2005553.1299999987</v>
      </c>
      <c r="BH13" s="30">
        <f t="shared" si="0"/>
        <v>4213820.760000003</v>
      </c>
      <c r="BI13" s="30">
        <f t="shared" si="0"/>
        <v>0</v>
      </c>
      <c r="BJ13" s="30">
        <f>BJ14+BJ25+BJ35+BJ42+BJ87+BJ90</f>
        <v>33895.58</v>
      </c>
      <c r="BK13" s="30">
        <f t="shared" si="0"/>
        <v>1125.15</v>
      </c>
      <c r="BL13" s="30">
        <f t="shared" si="0"/>
        <v>0</v>
      </c>
      <c r="BM13" s="30">
        <f t="shared" si="0"/>
        <v>1.4199999999254942</v>
      </c>
      <c r="BN13" s="30">
        <f t="shared" si="0"/>
        <v>0</v>
      </c>
      <c r="BO13" s="30">
        <f t="shared" si="0"/>
        <v>-0.21000000007916242</v>
      </c>
      <c r="BP13" s="30">
        <f t="shared" si="0"/>
        <v>0</v>
      </c>
      <c r="BQ13" s="30">
        <f aca="true" t="shared" si="1" ref="BQ13:BW13">BQ14+BQ25+BQ35+BQ42+BQ87+BQ90</f>
        <v>0</v>
      </c>
      <c r="BR13" s="30">
        <f>BR14+BR25+BR35+BR42+BR87+BR90</f>
        <v>0</v>
      </c>
      <c r="BS13" s="30">
        <f>BS14+BS25+BS35+BS42+BS87+BS90</f>
        <v>0</v>
      </c>
      <c r="BT13" s="30">
        <f>BT14+BT25+BT35+BT42+BT87+BT90</f>
        <v>0</v>
      </c>
      <c r="BU13" s="30">
        <f t="shared" si="1"/>
        <v>49670091.21000001</v>
      </c>
      <c r="BV13" s="30">
        <f t="shared" si="1"/>
        <v>2506576.26</v>
      </c>
      <c r="BW13" s="30">
        <f t="shared" si="1"/>
        <v>0</v>
      </c>
      <c r="BX13" s="31"/>
      <c r="BY13" s="31"/>
      <c r="BZ13" s="31"/>
      <c r="CA13" s="32"/>
      <c r="CB13" s="32"/>
      <c r="CC13" s="32"/>
      <c r="CD13" s="32"/>
      <c r="CE13" s="32"/>
      <c r="CF13" s="32"/>
      <c r="CG13" s="27"/>
    </row>
    <row r="14" spans="1:85" ht="12.75">
      <c r="A14" s="33">
        <v>600</v>
      </c>
      <c r="B14" s="34" t="s">
        <v>97</v>
      </c>
      <c r="C14" s="35">
        <f>SUM(D14:BW14)</f>
        <v>1176806030.5200002</v>
      </c>
      <c r="D14" s="36">
        <f>D15+D23+D24</f>
        <v>127445588.53</v>
      </c>
      <c r="E14" s="36">
        <f aca="true" t="shared" si="2" ref="E14:BP14">E15+E23+E24</f>
        <v>3197867.8200000003</v>
      </c>
      <c r="F14" s="36">
        <f t="shared" si="2"/>
        <v>0</v>
      </c>
      <c r="G14" s="36">
        <f t="shared" si="2"/>
        <v>19232178.37</v>
      </c>
      <c r="H14" s="36">
        <f t="shared" si="2"/>
        <v>9570.64</v>
      </c>
      <c r="I14" s="36">
        <f t="shared" si="2"/>
        <v>4201312.38</v>
      </c>
      <c r="J14" s="36">
        <f t="shared" si="2"/>
        <v>0</v>
      </c>
      <c r="K14" s="36">
        <f t="shared" si="2"/>
        <v>473027.26999999996</v>
      </c>
      <c r="L14" s="36">
        <f t="shared" si="2"/>
        <v>426176537.05</v>
      </c>
      <c r="M14" s="36">
        <f t="shared" si="2"/>
        <v>36237604.44</v>
      </c>
      <c r="N14" s="36">
        <f t="shared" si="2"/>
        <v>406957556.36999995</v>
      </c>
      <c r="O14" s="36">
        <f t="shared" si="2"/>
        <v>350065.31999999995</v>
      </c>
      <c r="P14" s="36">
        <f t="shared" si="2"/>
        <v>6684769.539999999</v>
      </c>
      <c r="Q14" s="36">
        <f t="shared" si="2"/>
        <v>10627621.010000002</v>
      </c>
      <c r="R14" s="36">
        <f t="shared" si="2"/>
        <v>0</v>
      </c>
      <c r="S14" s="36">
        <f t="shared" si="2"/>
        <v>5155190.78</v>
      </c>
      <c r="T14" s="36">
        <f t="shared" si="2"/>
        <v>10855837.4</v>
      </c>
      <c r="U14" s="36">
        <f t="shared" si="2"/>
        <v>29409.31</v>
      </c>
      <c r="V14" s="36">
        <f t="shared" si="2"/>
        <v>1590018.94</v>
      </c>
      <c r="W14" s="36">
        <f t="shared" si="2"/>
        <v>611.5100000000093</v>
      </c>
      <c r="X14" s="36">
        <f t="shared" si="2"/>
        <v>0</v>
      </c>
      <c r="Y14" s="36">
        <f t="shared" si="2"/>
        <v>0</v>
      </c>
      <c r="Z14" s="36">
        <f t="shared" si="2"/>
        <v>6127825.5200000005</v>
      </c>
      <c r="AA14" s="36">
        <f t="shared" si="2"/>
        <v>0</v>
      </c>
      <c r="AB14" s="36">
        <f t="shared" si="2"/>
        <v>0</v>
      </c>
      <c r="AC14" s="36">
        <f t="shared" si="2"/>
        <v>1436683.6</v>
      </c>
      <c r="AD14" s="36">
        <f t="shared" si="2"/>
        <v>32202</v>
      </c>
      <c r="AE14" s="36">
        <f t="shared" si="2"/>
        <v>0</v>
      </c>
      <c r="AF14" s="36">
        <f t="shared" si="2"/>
        <v>0</v>
      </c>
      <c r="AG14" s="36">
        <f t="shared" si="2"/>
        <v>0</v>
      </c>
      <c r="AH14" s="36">
        <f t="shared" si="2"/>
        <v>0</v>
      </c>
      <c r="AI14" s="36">
        <f t="shared" si="2"/>
        <v>0</v>
      </c>
      <c r="AJ14" s="36">
        <f t="shared" si="2"/>
        <v>0</v>
      </c>
      <c r="AK14" s="36">
        <f t="shared" si="2"/>
        <v>0</v>
      </c>
      <c r="AL14" s="36">
        <f t="shared" si="2"/>
        <v>0</v>
      </c>
      <c r="AM14" s="36">
        <f t="shared" si="2"/>
        <v>0</v>
      </c>
      <c r="AN14" s="36">
        <f t="shared" si="2"/>
        <v>0</v>
      </c>
      <c r="AO14" s="36">
        <f t="shared" si="2"/>
        <v>0</v>
      </c>
      <c r="AP14" s="36">
        <f t="shared" si="2"/>
        <v>0</v>
      </c>
      <c r="AQ14" s="36">
        <f t="shared" si="2"/>
        <v>0</v>
      </c>
      <c r="AR14" s="36">
        <f t="shared" si="2"/>
        <v>0</v>
      </c>
      <c r="AS14" s="36">
        <f t="shared" si="2"/>
        <v>0</v>
      </c>
      <c r="AT14" s="36">
        <f t="shared" si="2"/>
        <v>24945102.549999997</v>
      </c>
      <c r="AU14" s="36">
        <f t="shared" si="2"/>
        <v>0</v>
      </c>
      <c r="AV14" s="36">
        <f t="shared" si="2"/>
        <v>0</v>
      </c>
      <c r="AW14" s="36">
        <f t="shared" si="2"/>
        <v>0</v>
      </c>
      <c r="AX14" s="36">
        <f t="shared" si="2"/>
        <v>0</v>
      </c>
      <c r="AY14" s="36">
        <f t="shared" si="2"/>
        <v>0</v>
      </c>
      <c r="AZ14" s="36">
        <f t="shared" si="2"/>
        <v>0</v>
      </c>
      <c r="BA14" s="36">
        <f t="shared" si="2"/>
        <v>0</v>
      </c>
      <c r="BB14" s="36">
        <f t="shared" si="2"/>
        <v>0</v>
      </c>
      <c r="BC14" s="36">
        <f t="shared" si="2"/>
        <v>7912868.409999999</v>
      </c>
      <c r="BD14" s="36">
        <f t="shared" si="2"/>
        <v>0</v>
      </c>
      <c r="BE14" s="36">
        <f t="shared" si="2"/>
        <v>11436279.719999999</v>
      </c>
      <c r="BF14" s="36">
        <f t="shared" si="2"/>
        <v>738405.5499999993</v>
      </c>
      <c r="BG14" s="36">
        <f t="shared" si="2"/>
        <v>2109659.2799999975</v>
      </c>
      <c r="BH14" s="36">
        <f t="shared" si="2"/>
        <v>6711349.650000002</v>
      </c>
      <c r="BI14" s="36">
        <f t="shared" si="2"/>
        <v>0</v>
      </c>
      <c r="BJ14" s="36">
        <f t="shared" si="2"/>
        <v>104446.71</v>
      </c>
      <c r="BK14" s="36">
        <f t="shared" si="2"/>
        <v>1505</v>
      </c>
      <c r="BL14" s="36">
        <f t="shared" si="2"/>
        <v>0</v>
      </c>
      <c r="BM14" s="36">
        <f t="shared" si="2"/>
        <v>1.4199999999254942</v>
      </c>
      <c r="BN14" s="36">
        <f t="shared" si="2"/>
        <v>0</v>
      </c>
      <c r="BO14" s="36">
        <f t="shared" si="2"/>
        <v>-0.21000000007916242</v>
      </c>
      <c r="BP14" s="36">
        <f t="shared" si="2"/>
        <v>0</v>
      </c>
      <c r="BQ14" s="36">
        <f aca="true" t="shared" si="3" ref="BQ14:BW14">BQ15+BQ23+BQ24</f>
        <v>0</v>
      </c>
      <c r="BR14" s="36">
        <f t="shared" si="3"/>
        <v>0</v>
      </c>
      <c r="BS14" s="36">
        <f t="shared" si="3"/>
        <v>0</v>
      </c>
      <c r="BT14" s="36">
        <f t="shared" si="3"/>
        <v>0</v>
      </c>
      <c r="BU14" s="36">
        <f t="shared" si="3"/>
        <v>53662955.440000005</v>
      </c>
      <c r="BV14" s="36">
        <f t="shared" si="3"/>
        <v>2361979.1999999997</v>
      </c>
      <c r="BW14" s="36">
        <f t="shared" si="3"/>
        <v>0</v>
      </c>
      <c r="BX14" s="37"/>
      <c r="BY14" s="37"/>
      <c r="BZ14" s="37"/>
      <c r="CA14" s="38"/>
      <c r="CB14" s="38"/>
      <c r="CC14" s="38"/>
      <c r="CD14" s="38"/>
      <c r="CE14" s="38"/>
      <c r="CF14" s="38"/>
      <c r="CG14" s="27"/>
    </row>
    <row r="15" spans="1:85" ht="12.75">
      <c r="A15" s="39">
        <v>60001</v>
      </c>
      <c r="B15" s="40" t="s">
        <v>98</v>
      </c>
      <c r="C15" s="41">
        <f>SUM(D15:BW15)</f>
        <v>1422712551.4599998</v>
      </c>
      <c r="D15" s="42">
        <f>D16+D19+D22</f>
        <v>212130628.53</v>
      </c>
      <c r="E15" s="42">
        <f aca="true" t="shared" si="4" ref="E15:BP15">E16+E19+E22</f>
        <v>11136748.65</v>
      </c>
      <c r="F15" s="42">
        <f t="shared" si="4"/>
        <v>38561853.56</v>
      </c>
      <c r="G15" s="42">
        <f t="shared" si="4"/>
        <v>26338770.82</v>
      </c>
      <c r="H15" s="42">
        <f t="shared" si="4"/>
        <v>10242.83</v>
      </c>
      <c r="I15" s="42">
        <f t="shared" si="4"/>
        <v>6163160.17</v>
      </c>
      <c r="J15" s="42">
        <f t="shared" si="4"/>
        <v>0</v>
      </c>
      <c r="K15" s="42">
        <f t="shared" si="4"/>
        <v>534818.59</v>
      </c>
      <c r="L15" s="42">
        <f t="shared" si="4"/>
        <v>461049688.14</v>
      </c>
      <c r="M15" s="42">
        <f t="shared" si="4"/>
        <v>36365168.269999996</v>
      </c>
      <c r="N15" s="42">
        <f t="shared" si="4"/>
        <v>425178653.28</v>
      </c>
      <c r="O15" s="42">
        <f t="shared" si="4"/>
        <v>397851</v>
      </c>
      <c r="P15" s="42">
        <f t="shared" si="4"/>
        <v>7024259.31</v>
      </c>
      <c r="Q15" s="42">
        <f t="shared" si="4"/>
        <v>16783055.220000003</v>
      </c>
      <c r="R15" s="42">
        <f t="shared" si="4"/>
        <v>0</v>
      </c>
      <c r="S15" s="42">
        <f t="shared" si="4"/>
        <v>5158823.99</v>
      </c>
      <c r="T15" s="42">
        <f t="shared" si="4"/>
        <v>11176546.33</v>
      </c>
      <c r="U15" s="42">
        <f t="shared" si="4"/>
        <v>29725</v>
      </c>
      <c r="V15" s="42">
        <f t="shared" si="4"/>
        <v>1669819.27</v>
      </c>
      <c r="W15" s="42">
        <f t="shared" si="4"/>
        <v>671185.58</v>
      </c>
      <c r="X15" s="42">
        <f t="shared" si="4"/>
        <v>20931.73</v>
      </c>
      <c r="Y15" s="42">
        <f t="shared" si="4"/>
        <v>0</v>
      </c>
      <c r="Z15" s="42">
        <f t="shared" si="4"/>
        <v>12255649.9</v>
      </c>
      <c r="AA15" s="42">
        <f t="shared" si="4"/>
        <v>0</v>
      </c>
      <c r="AB15" s="42">
        <f t="shared" si="4"/>
        <v>0</v>
      </c>
      <c r="AC15" s="42">
        <f t="shared" si="4"/>
        <v>2176156.52</v>
      </c>
      <c r="AD15" s="42">
        <f t="shared" si="4"/>
        <v>32202</v>
      </c>
      <c r="AE15" s="42">
        <f t="shared" si="4"/>
        <v>0</v>
      </c>
      <c r="AF15" s="42">
        <f t="shared" si="4"/>
        <v>0</v>
      </c>
      <c r="AG15" s="42">
        <f t="shared" si="4"/>
        <v>0</v>
      </c>
      <c r="AH15" s="42">
        <f t="shared" si="4"/>
        <v>0</v>
      </c>
      <c r="AI15" s="42">
        <f t="shared" si="4"/>
        <v>0</v>
      </c>
      <c r="AJ15" s="42">
        <f t="shared" si="4"/>
        <v>0</v>
      </c>
      <c r="AK15" s="42">
        <f t="shared" si="4"/>
        <v>0</v>
      </c>
      <c r="AL15" s="42">
        <f t="shared" si="4"/>
        <v>0</v>
      </c>
      <c r="AM15" s="42">
        <f t="shared" si="4"/>
        <v>0</v>
      </c>
      <c r="AN15" s="42">
        <f t="shared" si="4"/>
        <v>0</v>
      </c>
      <c r="AO15" s="42">
        <f t="shared" si="4"/>
        <v>0</v>
      </c>
      <c r="AP15" s="42">
        <f t="shared" si="4"/>
        <v>0</v>
      </c>
      <c r="AQ15" s="42">
        <f t="shared" si="4"/>
        <v>0</v>
      </c>
      <c r="AR15" s="42">
        <f t="shared" si="4"/>
        <v>0</v>
      </c>
      <c r="AS15" s="42">
        <f t="shared" si="4"/>
        <v>0</v>
      </c>
      <c r="AT15" s="42">
        <f t="shared" si="4"/>
        <v>25939645.669999998</v>
      </c>
      <c r="AU15" s="42">
        <f t="shared" si="4"/>
        <v>0</v>
      </c>
      <c r="AV15" s="42">
        <f t="shared" si="4"/>
        <v>0</v>
      </c>
      <c r="AW15" s="42">
        <f t="shared" si="4"/>
        <v>0</v>
      </c>
      <c r="AX15" s="42">
        <f t="shared" si="4"/>
        <v>0</v>
      </c>
      <c r="AY15" s="42">
        <f t="shared" si="4"/>
        <v>0</v>
      </c>
      <c r="AZ15" s="42">
        <f t="shared" si="4"/>
        <v>0</v>
      </c>
      <c r="BA15" s="42">
        <f t="shared" si="4"/>
        <v>0</v>
      </c>
      <c r="BB15" s="42">
        <f t="shared" si="4"/>
        <v>0</v>
      </c>
      <c r="BC15" s="42">
        <f t="shared" si="4"/>
        <v>7916476.1</v>
      </c>
      <c r="BD15" s="42">
        <f t="shared" si="4"/>
        <v>0</v>
      </c>
      <c r="BE15" s="42">
        <f t="shared" si="4"/>
        <v>17537537.91</v>
      </c>
      <c r="BF15" s="42">
        <f t="shared" si="4"/>
        <v>4718548.149999999</v>
      </c>
      <c r="BG15" s="42">
        <f t="shared" si="4"/>
        <v>17742395.369999997</v>
      </c>
      <c r="BH15" s="42">
        <f t="shared" si="4"/>
        <v>9561401.420000002</v>
      </c>
      <c r="BI15" s="42">
        <f t="shared" si="4"/>
        <v>0</v>
      </c>
      <c r="BJ15" s="42">
        <f t="shared" si="4"/>
        <v>104446.71</v>
      </c>
      <c r="BK15" s="42">
        <f t="shared" si="4"/>
        <v>1505</v>
      </c>
      <c r="BL15" s="42">
        <f t="shared" si="4"/>
        <v>484825.11</v>
      </c>
      <c r="BM15" s="42">
        <f t="shared" si="4"/>
        <v>5240320.8</v>
      </c>
      <c r="BN15" s="42">
        <f t="shared" si="4"/>
        <v>0</v>
      </c>
      <c r="BO15" s="42">
        <f t="shared" si="4"/>
        <v>914080.96</v>
      </c>
      <c r="BP15" s="42">
        <f t="shared" si="4"/>
        <v>0</v>
      </c>
      <c r="BQ15" s="42">
        <f aca="true" t="shared" si="5" ref="BQ15:BW15">BQ16+BQ19+BQ22</f>
        <v>0</v>
      </c>
      <c r="BR15" s="42">
        <f t="shared" si="5"/>
        <v>133421.9</v>
      </c>
      <c r="BS15" s="42">
        <f t="shared" si="5"/>
        <v>38537.78</v>
      </c>
      <c r="BT15" s="42">
        <f t="shared" si="5"/>
        <v>0</v>
      </c>
      <c r="BU15" s="42">
        <f t="shared" si="5"/>
        <v>53813623.84</v>
      </c>
      <c r="BV15" s="42">
        <f t="shared" si="5"/>
        <v>3699846.05</v>
      </c>
      <c r="BW15" s="42">
        <f t="shared" si="5"/>
        <v>0</v>
      </c>
      <c r="BX15" s="37"/>
      <c r="BY15" s="37"/>
      <c r="BZ15" s="37"/>
      <c r="CA15" s="38"/>
      <c r="CB15" s="38"/>
      <c r="CC15" s="38"/>
      <c r="CD15" s="38"/>
      <c r="CE15" s="38"/>
      <c r="CF15" s="38"/>
      <c r="CG15" s="27"/>
    </row>
    <row r="16" spans="1:85" ht="12.75">
      <c r="A16" s="43">
        <v>600011</v>
      </c>
      <c r="B16" s="44" t="s">
        <v>99</v>
      </c>
      <c r="C16" s="41">
        <f aca="true" t="shared" si="6" ref="C16:C84">SUM(D16:BW16)</f>
        <v>1416573708.6899996</v>
      </c>
      <c r="D16" s="42">
        <f>D17+D18</f>
        <v>208432191.42</v>
      </c>
      <c r="E16" s="42">
        <f aca="true" t="shared" si="7" ref="E16:BP16">E17+E18</f>
        <v>11136748.65</v>
      </c>
      <c r="F16" s="42">
        <f t="shared" si="7"/>
        <v>38561853.56</v>
      </c>
      <c r="G16" s="42">
        <f t="shared" si="7"/>
        <v>26385107.07</v>
      </c>
      <c r="H16" s="42">
        <f t="shared" si="7"/>
        <v>10242.83</v>
      </c>
      <c r="I16" s="42">
        <f t="shared" si="7"/>
        <v>6163104</v>
      </c>
      <c r="J16" s="42">
        <f t="shared" si="7"/>
        <v>0</v>
      </c>
      <c r="K16" s="42">
        <f t="shared" si="7"/>
        <v>534818.59</v>
      </c>
      <c r="L16" s="42">
        <f t="shared" si="7"/>
        <v>458740671.61</v>
      </c>
      <c r="M16" s="42">
        <f t="shared" si="7"/>
        <v>36363543.26</v>
      </c>
      <c r="N16" s="42">
        <f t="shared" si="7"/>
        <v>425178659.88</v>
      </c>
      <c r="O16" s="42">
        <f t="shared" si="7"/>
        <v>397851</v>
      </c>
      <c r="P16" s="42">
        <f t="shared" si="7"/>
        <v>7024259.31</v>
      </c>
      <c r="Q16" s="42">
        <f t="shared" si="7"/>
        <v>16782857.67</v>
      </c>
      <c r="R16" s="42">
        <f t="shared" si="7"/>
        <v>0</v>
      </c>
      <c r="S16" s="42">
        <f t="shared" si="7"/>
        <v>5158823.99</v>
      </c>
      <c r="T16" s="42">
        <f t="shared" si="7"/>
        <v>11012424.26</v>
      </c>
      <c r="U16" s="42">
        <f t="shared" si="7"/>
        <v>29725</v>
      </c>
      <c r="V16" s="42">
        <f t="shared" si="7"/>
        <v>1669819.27</v>
      </c>
      <c r="W16" s="42">
        <f t="shared" si="7"/>
        <v>671185.58</v>
      </c>
      <c r="X16" s="42">
        <f t="shared" si="7"/>
        <v>20931.73</v>
      </c>
      <c r="Y16" s="42">
        <f t="shared" si="7"/>
        <v>0</v>
      </c>
      <c r="Z16" s="42">
        <f t="shared" si="7"/>
        <v>12255649.9</v>
      </c>
      <c r="AA16" s="42">
        <f t="shared" si="7"/>
        <v>0</v>
      </c>
      <c r="AB16" s="42">
        <f t="shared" si="7"/>
        <v>0</v>
      </c>
      <c r="AC16" s="42">
        <f t="shared" si="7"/>
        <v>2176156.52</v>
      </c>
      <c r="AD16" s="42">
        <f t="shared" si="7"/>
        <v>32202</v>
      </c>
      <c r="AE16" s="42">
        <f t="shared" si="7"/>
        <v>0</v>
      </c>
      <c r="AF16" s="42">
        <f t="shared" si="7"/>
        <v>0</v>
      </c>
      <c r="AG16" s="42">
        <f t="shared" si="7"/>
        <v>0</v>
      </c>
      <c r="AH16" s="42">
        <f t="shared" si="7"/>
        <v>0</v>
      </c>
      <c r="AI16" s="42">
        <f t="shared" si="7"/>
        <v>0</v>
      </c>
      <c r="AJ16" s="42">
        <f t="shared" si="7"/>
        <v>0</v>
      </c>
      <c r="AK16" s="42">
        <f t="shared" si="7"/>
        <v>0</v>
      </c>
      <c r="AL16" s="42">
        <f t="shared" si="7"/>
        <v>0</v>
      </c>
      <c r="AM16" s="42">
        <f t="shared" si="7"/>
        <v>0</v>
      </c>
      <c r="AN16" s="42">
        <f t="shared" si="7"/>
        <v>0</v>
      </c>
      <c r="AO16" s="42">
        <f t="shared" si="7"/>
        <v>0</v>
      </c>
      <c r="AP16" s="42">
        <f t="shared" si="7"/>
        <v>0</v>
      </c>
      <c r="AQ16" s="42">
        <f t="shared" si="7"/>
        <v>0</v>
      </c>
      <c r="AR16" s="42">
        <f t="shared" si="7"/>
        <v>0</v>
      </c>
      <c r="AS16" s="42">
        <f t="shared" si="7"/>
        <v>0</v>
      </c>
      <c r="AT16" s="42">
        <f t="shared" si="7"/>
        <v>25939668.79</v>
      </c>
      <c r="AU16" s="42">
        <f t="shared" si="7"/>
        <v>0</v>
      </c>
      <c r="AV16" s="42">
        <f t="shared" si="7"/>
        <v>0</v>
      </c>
      <c r="AW16" s="42">
        <f t="shared" si="7"/>
        <v>0</v>
      </c>
      <c r="AX16" s="42">
        <f t="shared" si="7"/>
        <v>0</v>
      </c>
      <c r="AY16" s="42">
        <f t="shared" si="7"/>
        <v>0</v>
      </c>
      <c r="AZ16" s="42">
        <f t="shared" si="7"/>
        <v>0</v>
      </c>
      <c r="BA16" s="42">
        <f t="shared" si="7"/>
        <v>0</v>
      </c>
      <c r="BB16" s="42">
        <f t="shared" si="7"/>
        <v>0</v>
      </c>
      <c r="BC16" s="42">
        <f t="shared" si="7"/>
        <v>7916476.1</v>
      </c>
      <c r="BD16" s="42">
        <f t="shared" si="7"/>
        <v>0</v>
      </c>
      <c r="BE16" s="42">
        <f t="shared" si="7"/>
        <v>17537452.54</v>
      </c>
      <c r="BF16" s="42">
        <f t="shared" si="7"/>
        <v>4717721.26</v>
      </c>
      <c r="BG16" s="42">
        <f t="shared" si="7"/>
        <v>17731553.79</v>
      </c>
      <c r="BH16" s="42">
        <f t="shared" si="7"/>
        <v>9561400.96</v>
      </c>
      <c r="BI16" s="42">
        <f t="shared" si="7"/>
        <v>0</v>
      </c>
      <c r="BJ16" s="42">
        <f t="shared" si="7"/>
        <v>104446.71</v>
      </c>
      <c r="BK16" s="42">
        <f t="shared" si="7"/>
        <v>1505</v>
      </c>
      <c r="BL16" s="42">
        <f t="shared" si="7"/>
        <v>484825.11</v>
      </c>
      <c r="BM16" s="42">
        <f t="shared" si="7"/>
        <v>5240320.8</v>
      </c>
      <c r="BN16" s="42">
        <f t="shared" si="7"/>
        <v>0</v>
      </c>
      <c r="BO16" s="42">
        <f t="shared" si="7"/>
        <v>914080.96</v>
      </c>
      <c r="BP16" s="42">
        <f t="shared" si="7"/>
        <v>0</v>
      </c>
      <c r="BQ16" s="42">
        <f aca="true" t="shared" si="8" ref="BQ16:BW16">BQ17+BQ18</f>
        <v>0</v>
      </c>
      <c r="BR16" s="42">
        <f t="shared" si="8"/>
        <v>133421.9</v>
      </c>
      <c r="BS16" s="42">
        <f t="shared" si="8"/>
        <v>38537.78</v>
      </c>
      <c r="BT16" s="42">
        <f t="shared" si="8"/>
        <v>0</v>
      </c>
      <c r="BU16" s="42">
        <f t="shared" si="8"/>
        <v>53813623.84</v>
      </c>
      <c r="BV16" s="42">
        <f t="shared" si="8"/>
        <v>3699846.05</v>
      </c>
      <c r="BW16" s="42">
        <f t="shared" si="8"/>
        <v>0</v>
      </c>
      <c r="BX16" s="37"/>
      <c r="BY16" s="37"/>
      <c r="BZ16" s="37"/>
      <c r="CA16" s="38"/>
      <c r="CB16" s="38"/>
      <c r="CC16" s="38"/>
      <c r="CD16" s="38"/>
      <c r="CE16" s="38"/>
      <c r="CF16" s="38"/>
      <c r="CG16" s="27"/>
    </row>
    <row r="17" spans="1:85" ht="12.75">
      <c r="A17" s="45">
        <v>60001101</v>
      </c>
      <c r="B17" s="46" t="s">
        <v>100</v>
      </c>
      <c r="C17" s="41">
        <f t="shared" si="6"/>
        <v>1412272565.0399995</v>
      </c>
      <c r="D17" s="47">
        <f>HLOOKUP(D11,'[1]PIVOT_TABLE_GT'!$A$2:$DV$56,54,FALSE)-D18</f>
        <v>207968864.33999997</v>
      </c>
      <c r="E17" s="47">
        <f>HLOOKUP(E11,'[1]PIVOT_TABLE_GT'!$A$2:$DV$56,54,FALSE)</f>
        <v>11136748.65</v>
      </c>
      <c r="F17" s="47">
        <f>HLOOKUP(F11,'[1]PIVOT_TABLE_GT'!$A$2:$DV$56,54,FALSE)</f>
        <v>38561853.56</v>
      </c>
      <c r="G17" s="47">
        <f>HLOOKUP(G11,'[1]PIVOT_TABLE_GT'!$A$2:$DV$56,54,FALSE)-G18</f>
        <v>26382432.28</v>
      </c>
      <c r="H17" s="47">
        <f>HLOOKUP(H11,'[1]PIVOT_TABLE_GT'!$A$2:$DV$56,54,FALSE)</f>
        <v>10242.83</v>
      </c>
      <c r="I17" s="47">
        <f>HLOOKUP(I11,'[1]PIVOT_TABLE_GT'!$A$2:$DV$56,54,FALSE)-I18</f>
        <v>6159413</v>
      </c>
      <c r="J17" s="47">
        <f>HLOOKUP(J11,'[1]PIVOT_TABLE_GT'!$A$2:$DV$56,54,FALSE)</f>
        <v>0</v>
      </c>
      <c r="K17" s="47">
        <f>HLOOKUP(K11,'[1]PIVOT_TABLE_GT'!$A$2:$DV$56,54,FALSE)</f>
        <v>534818.59</v>
      </c>
      <c r="L17" s="47">
        <f>HLOOKUP(L11,'[1]PIVOT_TABLE_GT'!$A$2:$DV$56,54,FALSE)-L18</f>
        <v>458427720.51</v>
      </c>
      <c r="M17" s="47">
        <f>HLOOKUP(M11,'[1]PIVOT_TABLE_GT'!$A$2:$DV$56,54,FALSE)</f>
        <v>36363543.26</v>
      </c>
      <c r="N17" s="47">
        <f>HLOOKUP(N11,'[1]PIVOT_TABLE_GT'!$A$2:$DV$56,54,FALSE)-N18</f>
        <v>424783435.62</v>
      </c>
      <c r="O17" s="47">
        <f>HLOOKUP(O11,'[1]PIVOT_TABLE_GT'!$A$2:$DV$56,54,FALSE)</f>
        <v>397851</v>
      </c>
      <c r="P17" s="47">
        <f>HLOOKUP(P11,'[1]PIVOT_TABLE_GT'!$A$2:$DV$56,54,FALSE)</f>
        <v>7024259.31</v>
      </c>
      <c r="Q17" s="47">
        <f>HLOOKUP(Q11,'[1]PIVOT_TABLE_GT'!$A$2:$DV$56,54,FALSE)-Q18</f>
        <v>14605293.740000002</v>
      </c>
      <c r="R17" s="47">
        <f>HLOOKUP(R11,'[1]PIVOT_TABLE_GT'!$A$2:$DV$56,54,FALSE)</f>
        <v>0</v>
      </c>
      <c r="S17" s="47">
        <f>HLOOKUP(S11,'[1]PIVOT_TABLE_GT'!$A$2:$DV$56,54,FALSE)</f>
        <v>5158823.99</v>
      </c>
      <c r="T17" s="47">
        <f>HLOOKUP(T11,'[1]PIVOT_TABLE_GT'!$A$2:$DV$56,54,FALSE)</f>
        <v>11012424.26</v>
      </c>
      <c r="U17" s="47">
        <f>HLOOKUP(U11,'[1]PIVOT_TABLE_GT'!$A$2:$DV$56,54,FALSE)</f>
        <v>29725</v>
      </c>
      <c r="V17" s="47">
        <f>HLOOKUP(V11,'[1]PIVOT_TABLE_GT'!$A$2:$DV$56,54,FALSE)</f>
        <v>1669819.27</v>
      </c>
      <c r="W17" s="47">
        <f>HLOOKUP(W11,'[1]PIVOT_TABLE_GT'!$A$2:$DV$56,54,FALSE)</f>
        <v>671185.58</v>
      </c>
      <c r="X17" s="47">
        <f>HLOOKUP(X11,'[1]PIVOT_TABLE_GT'!$A$2:$DV$56,54,FALSE)</f>
        <v>20931.73</v>
      </c>
      <c r="Y17" s="47">
        <f>HLOOKUP(Y11,'[1]PIVOT_TABLE_GT'!$A$2:$DV$56,54,FALSE)</f>
        <v>0</v>
      </c>
      <c r="Z17" s="47">
        <f>HLOOKUP(Z11,'[1]PIVOT_TABLE_GT'!$A$2:$DV$56,54,FALSE)</f>
        <v>12255649.9</v>
      </c>
      <c r="AA17" s="47">
        <f>HLOOKUP(AA11,'[1]PIVOT_TABLE_GT'!$A$2:$DV$56,54,FALSE)</f>
        <v>0</v>
      </c>
      <c r="AB17" s="47">
        <f>HLOOKUP(AB11,'[1]PIVOT_TABLE_GT'!$A$2:$DV$56,54,FALSE)</f>
        <v>0</v>
      </c>
      <c r="AC17" s="47">
        <f>HLOOKUP(AC11,'[1]PIVOT_TABLE_GT'!$A$2:$DV$56,54,FALSE)</f>
        <v>2176156.52</v>
      </c>
      <c r="AD17" s="47">
        <f>HLOOKUP(AD11,'[1]PIVOT_TABLE_GT'!$A$2:$DV$56,54,FALSE)</f>
        <v>32202</v>
      </c>
      <c r="AE17" s="47">
        <f>HLOOKUP(AE11,'[1]PIVOT_TABLE_GT'!$A$2:$DV$56,54,FALSE)</f>
        <v>0</v>
      </c>
      <c r="AF17" s="47">
        <f>HLOOKUP(AF11,'[1]PIVOT_TABLE_GT'!$A$2:$DV$56,54,FALSE)</f>
        <v>0</v>
      </c>
      <c r="AG17" s="47">
        <f>HLOOKUP(AG11,'[1]PIVOT_TABLE_GT'!$A$2:$DV$56,54,FALSE)</f>
        <v>0</v>
      </c>
      <c r="AH17" s="47">
        <f>HLOOKUP(AH11,'[1]PIVOT_TABLE_GT'!$A$2:$DV$56,54,FALSE)</f>
        <v>0</v>
      </c>
      <c r="AI17" s="47">
        <f>HLOOKUP(AI11,'[1]PIVOT_TABLE_GT'!$A$2:$DV$56,54,FALSE)</f>
        <v>0</v>
      </c>
      <c r="AJ17" s="47">
        <f>HLOOKUP(AJ11,'[1]PIVOT_TABLE_GT'!$A$2:$DV$56,54,FALSE)</f>
        <v>0</v>
      </c>
      <c r="AK17" s="47">
        <f>HLOOKUP(AK11,'[1]PIVOT_TABLE_GT'!$A$2:$DV$56,54,FALSE)</f>
        <v>0</v>
      </c>
      <c r="AL17" s="47">
        <f>HLOOKUP(AL11,'[1]PIVOT_TABLE_GT'!$A$2:$DV$56,54,FALSE)</f>
        <v>0</v>
      </c>
      <c r="AM17" s="47">
        <f>HLOOKUP(AM11,'[1]PIVOT_TABLE_GT'!$A$2:$DV$56,54,FALSE)</f>
        <v>0</v>
      </c>
      <c r="AN17" s="47">
        <f>HLOOKUP(AN11,'[1]PIVOT_TABLE_GT'!$A$2:$DV$56,54,FALSE)</f>
        <v>0</v>
      </c>
      <c r="AO17" s="47">
        <f>HLOOKUP(AO11,'[1]PIVOT_TABLE_GT'!$A$2:$DV$56,54,FALSE)</f>
        <v>0</v>
      </c>
      <c r="AP17" s="47">
        <f>HLOOKUP(AP11,'[1]PIVOT_TABLE_GT'!$A$2:$DV$56,54,FALSE)</f>
        <v>0</v>
      </c>
      <c r="AQ17" s="47">
        <f>HLOOKUP(AQ11,'[1]PIVOT_TABLE_GT'!$A$2:$DV$56,54,FALSE)</f>
        <v>0</v>
      </c>
      <c r="AR17" s="47">
        <f>HLOOKUP(AR11,'[1]PIVOT_TABLE_GT'!$A$2:$DV$56,54,FALSE)</f>
        <v>0</v>
      </c>
      <c r="AS17" s="47">
        <f>HLOOKUP(AS11,'[1]PIVOT_TABLE_GT'!$A$2:$DV$56,54,FALSE)</f>
        <v>0</v>
      </c>
      <c r="AT17" s="47">
        <f>HLOOKUP(AT11,'[1]PIVOT_TABLE_GT'!$A$2:$DV$56,54,FALSE)+GETPIVOTDATA("TUTAR",'[1]PIVOT_TABLE_GT'!$A$3,"BRANŞ KOD","751","HESAP ADI","Yurtiçi")</f>
        <v>25939668.79</v>
      </c>
      <c r="AU17" s="47">
        <f>HLOOKUP(AU11,'[1]PIVOT_TABLE_GT'!$A$2:$DV$56,54,FALSE)</f>
        <v>0</v>
      </c>
      <c r="AV17" s="47">
        <f>HLOOKUP(AV11,'[1]PIVOT_TABLE_GT'!$A$2:$DV$56,54,FALSE)</f>
        <v>0</v>
      </c>
      <c r="AW17" s="47">
        <f>HLOOKUP(AW11,'[1]PIVOT_TABLE_GT'!$A$2:$DV$56,54,FALSE)</f>
        <v>0</v>
      </c>
      <c r="AX17" s="47">
        <f>HLOOKUP(AX11,'[1]PIVOT_TABLE_GT'!$A$2:$DV$56,54,FALSE)</f>
        <v>0</v>
      </c>
      <c r="AY17" s="47">
        <f>HLOOKUP(AY11,'[1]PIVOT_TABLE_GT'!$A$2:$DV$56,54,FALSE)</f>
        <v>0</v>
      </c>
      <c r="AZ17" s="47">
        <f>HLOOKUP(AZ11,'[1]PIVOT_TABLE_GT'!$A$2:$DV$56,54,FALSE)</f>
        <v>0</v>
      </c>
      <c r="BA17" s="47">
        <f>HLOOKUP(BA11,'[1]PIVOT_TABLE_GT'!$A$2:$DV$56,54,FALSE)</f>
        <v>0</v>
      </c>
      <c r="BB17" s="47">
        <f>HLOOKUP(BB11,'[1]PIVOT_TABLE_GT'!$A$2:$DV$56,54,FALSE)</f>
        <v>0</v>
      </c>
      <c r="BC17" s="47">
        <f>HLOOKUP(BC11,'[1]PIVOT_TABLE_GT'!$A$2:$DV$56,54,FALSE)</f>
        <v>7916476.1</v>
      </c>
      <c r="BD17" s="47">
        <f>HLOOKUP(BD11,'[1]PIVOT_TABLE_GT'!$A$2:$DV$56,54,FALSE)</f>
        <v>0</v>
      </c>
      <c r="BE17" s="47">
        <f>HLOOKUP(BE11,'[1]PIVOT_TABLE_GT'!$A$2:$DV$56,54,FALSE)</f>
        <v>17537452.54</v>
      </c>
      <c r="BF17" s="47">
        <f>HLOOKUP(BF11,'[1]PIVOT_TABLE_GT'!$A$2:$DV$56,54,FALSE)</f>
        <v>4717721.26</v>
      </c>
      <c r="BG17" s="47">
        <f>HLOOKUP(BG11,'[1]PIVOT_TABLE_GT'!$A$2:$DV$56,54,FALSE)</f>
        <v>17731553.79</v>
      </c>
      <c r="BH17" s="47">
        <f>HLOOKUP(BH11,'[1]PIVOT_TABLE_GT'!$A$2:$DV$56,54,FALSE)</f>
        <v>9561400.96</v>
      </c>
      <c r="BI17" s="47">
        <f>HLOOKUP(BI11,'[1]PIVOT_TABLE_GT'!$A$2:$DV$56,54,FALSE)</f>
        <v>0</v>
      </c>
      <c r="BJ17" s="47">
        <f>HLOOKUP(BJ11,'[1]PIVOT_TABLE_GT'!$A$2:$DV$56,54,FALSE)</f>
        <v>104446.71</v>
      </c>
      <c r="BK17" s="47">
        <f>HLOOKUP(BK11,'[1]PIVOT_TABLE_GT'!$A$2:$DV$56,54,FALSE)</f>
        <v>1505</v>
      </c>
      <c r="BL17" s="47">
        <f>HLOOKUP(BL11,'[1]PIVOT_TABLE_GT'!$A$2:$DV$56,54,FALSE)</f>
        <v>484825.11</v>
      </c>
      <c r="BM17" s="47">
        <f>HLOOKUP(BM11,'[1]PIVOT_TABLE_GT'!$A$2:$DV$56,54,FALSE)</f>
        <v>5240320.8</v>
      </c>
      <c r="BN17" s="47">
        <f>HLOOKUP(BN11,'[1]PIVOT_TABLE_GT'!$A$2:$DV$56,54,FALSE)</f>
        <v>0</v>
      </c>
      <c r="BO17" s="47">
        <f>HLOOKUP(BO11,'[1]PIVOT_TABLE_GT'!$A$2:$DV$56,54,FALSE)</f>
        <v>914080.96</v>
      </c>
      <c r="BP17" s="47">
        <f>HLOOKUP(BP11,'[1]PIVOT_TABLE_GT'!$A$2:$DV$56,54,FALSE)</f>
        <v>0</v>
      </c>
      <c r="BQ17" s="47">
        <f>HLOOKUP(BQ11,'[1]PIVOT_TABLE_GT'!$A$2:$DV$56,54,FALSE)</f>
        <v>0</v>
      </c>
      <c r="BR17" s="47">
        <f>HLOOKUP(BR11,'[1]PIVOT_TABLE_GT'!$A$2:$DV$56,54,FALSE)</f>
        <v>133421.9</v>
      </c>
      <c r="BS17" s="47">
        <f>HLOOKUP(BS11,'[1]PIVOT_TABLE_GT'!$A$2:$DV$56,54,FALSE)</f>
        <v>38537.78</v>
      </c>
      <c r="BT17" s="47">
        <f>HLOOKUP(BT11,'[1]PIVOT_TABLE_GT'!$A$2:$DV$56,54,FALSE)</f>
        <v>0</v>
      </c>
      <c r="BU17" s="47">
        <f>HLOOKUP(BU11,'[1]PIVOT_TABLE_GT'!$A$2:$DV$56,54,FALSE)-BU18</f>
        <v>52867912.35</v>
      </c>
      <c r="BV17" s="47">
        <f>HLOOKUP(BV11,'[1]PIVOT_TABLE_GT'!$A$2:$DV$56,54,FALSE)</f>
        <v>3699846.05</v>
      </c>
      <c r="BW17" s="47">
        <f>HLOOKUP(BW11,'[1]PIVOT_TABLE_GT'!$A$2:$DV$56,54,FALSE)</f>
        <v>0</v>
      </c>
      <c r="BX17" s="37"/>
      <c r="BY17" s="37"/>
      <c r="BZ17" s="37"/>
      <c r="CA17" s="38"/>
      <c r="CB17" s="38"/>
      <c r="CC17" s="38"/>
      <c r="CD17" s="38"/>
      <c r="CE17" s="38"/>
      <c r="CF17" s="38"/>
      <c r="CG17" s="27"/>
    </row>
    <row r="18" spans="1:85" ht="12.75">
      <c r="A18" s="45">
        <v>60001102</v>
      </c>
      <c r="B18" s="46" t="s">
        <v>101</v>
      </c>
      <c r="C18" s="41">
        <f t="shared" si="6"/>
        <v>4301143.65</v>
      </c>
      <c r="D18" s="47">
        <v>463327.07999999996</v>
      </c>
      <c r="E18" s="47"/>
      <c r="F18" s="47"/>
      <c r="G18" s="47">
        <v>2674.79</v>
      </c>
      <c r="H18" s="47"/>
      <c r="I18" s="47">
        <v>3691</v>
      </c>
      <c r="J18" s="47"/>
      <c r="K18" s="47"/>
      <c r="L18" s="47">
        <v>312951.0999999999</v>
      </c>
      <c r="M18" s="47"/>
      <c r="N18" s="47">
        <v>395224.2599999999</v>
      </c>
      <c r="O18" s="47"/>
      <c r="P18" s="47"/>
      <c r="Q18" s="47">
        <v>2177563.93</v>
      </c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>
        <v>945711.4900000002</v>
      </c>
      <c r="BV18" s="48"/>
      <c r="BW18" s="48"/>
      <c r="BX18" s="37"/>
      <c r="BY18" s="37"/>
      <c r="BZ18" s="37"/>
      <c r="CA18" s="38"/>
      <c r="CB18" s="38"/>
      <c r="CC18" s="38"/>
      <c r="CD18" s="38"/>
      <c r="CE18" s="38"/>
      <c r="CF18" s="38"/>
      <c r="CG18" s="27"/>
    </row>
    <row r="19" spans="1:85" ht="12.75">
      <c r="A19" s="43">
        <v>600012</v>
      </c>
      <c r="B19" s="44" t="s">
        <v>102</v>
      </c>
      <c r="C19" s="41">
        <f t="shared" si="6"/>
        <v>6138842.77</v>
      </c>
      <c r="D19" s="42">
        <f>D20+D21</f>
        <v>3698437.11</v>
      </c>
      <c r="E19" s="42">
        <f aca="true" t="shared" si="9" ref="E19:BQ19">E20+E21</f>
        <v>0</v>
      </c>
      <c r="F19" s="42">
        <f t="shared" si="9"/>
        <v>0</v>
      </c>
      <c r="G19" s="42">
        <f t="shared" si="9"/>
        <v>-46336.25</v>
      </c>
      <c r="H19" s="42">
        <f t="shared" si="9"/>
        <v>0</v>
      </c>
      <c r="I19" s="42">
        <f t="shared" si="9"/>
        <v>56.17</v>
      </c>
      <c r="J19" s="42">
        <f t="shared" si="9"/>
        <v>0</v>
      </c>
      <c r="K19" s="42">
        <f t="shared" si="9"/>
        <v>0</v>
      </c>
      <c r="L19" s="42">
        <f t="shared" si="9"/>
        <v>2309016.53</v>
      </c>
      <c r="M19" s="42">
        <f t="shared" si="9"/>
        <v>1625.01</v>
      </c>
      <c r="N19" s="42">
        <f t="shared" si="9"/>
        <v>-6.6</v>
      </c>
      <c r="O19" s="42">
        <f t="shared" si="9"/>
        <v>0</v>
      </c>
      <c r="P19" s="42">
        <f t="shared" si="9"/>
        <v>0</v>
      </c>
      <c r="Q19" s="42">
        <f t="shared" si="9"/>
        <v>197.55</v>
      </c>
      <c r="R19" s="42">
        <f t="shared" si="9"/>
        <v>0</v>
      </c>
      <c r="S19" s="42">
        <f t="shared" si="9"/>
        <v>0</v>
      </c>
      <c r="T19" s="42">
        <f t="shared" si="9"/>
        <v>164122.07</v>
      </c>
      <c r="U19" s="42">
        <f t="shared" si="9"/>
        <v>0</v>
      </c>
      <c r="V19" s="42">
        <f t="shared" si="9"/>
        <v>0</v>
      </c>
      <c r="W19" s="42">
        <f t="shared" si="9"/>
        <v>0</v>
      </c>
      <c r="X19" s="42">
        <f t="shared" si="9"/>
        <v>0</v>
      </c>
      <c r="Y19" s="42">
        <f t="shared" si="9"/>
        <v>0</v>
      </c>
      <c r="Z19" s="42">
        <f t="shared" si="9"/>
        <v>0</v>
      </c>
      <c r="AA19" s="42">
        <f t="shared" si="9"/>
        <v>0</v>
      </c>
      <c r="AB19" s="42">
        <f t="shared" si="9"/>
        <v>0</v>
      </c>
      <c r="AC19" s="42">
        <f t="shared" si="9"/>
        <v>0</v>
      </c>
      <c r="AD19" s="42">
        <f t="shared" si="9"/>
        <v>0</v>
      </c>
      <c r="AE19" s="42">
        <f t="shared" si="9"/>
        <v>0</v>
      </c>
      <c r="AF19" s="42">
        <f t="shared" si="9"/>
        <v>0</v>
      </c>
      <c r="AG19" s="42">
        <f>AG20+AG21</f>
        <v>0</v>
      </c>
      <c r="AH19" s="42">
        <f>AH20+AH21</f>
        <v>0</v>
      </c>
      <c r="AI19" s="42">
        <f>AI20+AI21</f>
        <v>0</v>
      </c>
      <c r="AJ19" s="42">
        <f t="shared" si="9"/>
        <v>0</v>
      </c>
      <c r="AK19" s="42">
        <f t="shared" si="9"/>
        <v>0</v>
      </c>
      <c r="AL19" s="42">
        <f t="shared" si="9"/>
        <v>0</v>
      </c>
      <c r="AM19" s="42">
        <f>AM20+AM21</f>
        <v>0</v>
      </c>
      <c r="AN19" s="42">
        <f t="shared" si="9"/>
        <v>0</v>
      </c>
      <c r="AO19" s="42">
        <f>AO20+AO21</f>
        <v>0</v>
      </c>
      <c r="AP19" s="42">
        <f>AP20+AP21</f>
        <v>0</v>
      </c>
      <c r="AQ19" s="42">
        <f>AQ20+AQ21</f>
        <v>0</v>
      </c>
      <c r="AR19" s="42">
        <f t="shared" si="9"/>
        <v>0</v>
      </c>
      <c r="AS19" s="42">
        <f t="shared" si="9"/>
        <v>0</v>
      </c>
      <c r="AT19" s="42">
        <f t="shared" si="9"/>
        <v>-23.12</v>
      </c>
      <c r="AU19" s="42">
        <f t="shared" si="9"/>
        <v>0</v>
      </c>
      <c r="AV19" s="42">
        <f t="shared" si="9"/>
        <v>0</v>
      </c>
      <c r="AW19" s="42">
        <f t="shared" si="9"/>
        <v>0</v>
      </c>
      <c r="AX19" s="42">
        <f t="shared" si="9"/>
        <v>0</v>
      </c>
      <c r="AY19" s="42">
        <f t="shared" si="9"/>
        <v>0</v>
      </c>
      <c r="AZ19" s="42">
        <f t="shared" si="9"/>
        <v>0</v>
      </c>
      <c r="BA19" s="42">
        <f t="shared" si="9"/>
        <v>0</v>
      </c>
      <c r="BB19" s="42">
        <f t="shared" si="9"/>
        <v>0</v>
      </c>
      <c r="BC19" s="42">
        <f t="shared" si="9"/>
        <v>0</v>
      </c>
      <c r="BD19" s="42">
        <f>BD20+BD21</f>
        <v>0</v>
      </c>
      <c r="BE19" s="42">
        <f t="shared" si="9"/>
        <v>85.37</v>
      </c>
      <c r="BF19" s="42">
        <f t="shared" si="9"/>
        <v>826.89</v>
      </c>
      <c r="BG19" s="42">
        <f t="shared" si="9"/>
        <v>10841.58</v>
      </c>
      <c r="BH19" s="42">
        <f t="shared" si="9"/>
        <v>0.46</v>
      </c>
      <c r="BI19" s="42">
        <f t="shared" si="9"/>
        <v>0</v>
      </c>
      <c r="BJ19" s="42">
        <f>BJ20+BJ21</f>
        <v>0</v>
      </c>
      <c r="BK19" s="42">
        <f t="shared" si="9"/>
        <v>0</v>
      </c>
      <c r="BL19" s="42">
        <f t="shared" si="9"/>
        <v>0</v>
      </c>
      <c r="BM19" s="42">
        <f t="shared" si="9"/>
        <v>0</v>
      </c>
      <c r="BN19" s="42">
        <f t="shared" si="9"/>
        <v>0</v>
      </c>
      <c r="BO19" s="42">
        <f t="shared" si="9"/>
        <v>0</v>
      </c>
      <c r="BP19" s="42">
        <f t="shared" si="9"/>
        <v>0</v>
      </c>
      <c r="BQ19" s="42">
        <f t="shared" si="9"/>
        <v>0</v>
      </c>
      <c r="BR19" s="42">
        <f aca="true" t="shared" si="10" ref="BR19:BW19">BR20+BR21</f>
        <v>0</v>
      </c>
      <c r="BS19" s="42">
        <f t="shared" si="10"/>
        <v>0</v>
      </c>
      <c r="BT19" s="42">
        <f t="shared" si="10"/>
        <v>0</v>
      </c>
      <c r="BU19" s="42">
        <f t="shared" si="10"/>
        <v>0</v>
      </c>
      <c r="BV19" s="42">
        <f t="shared" si="10"/>
        <v>0</v>
      </c>
      <c r="BW19" s="42">
        <f t="shared" si="10"/>
        <v>0</v>
      </c>
      <c r="BX19" s="37"/>
      <c r="BY19" s="37"/>
      <c r="BZ19" s="37"/>
      <c r="CA19" s="49"/>
      <c r="CB19" s="49"/>
      <c r="CC19" s="38"/>
      <c r="CD19" s="38"/>
      <c r="CE19" s="38"/>
      <c r="CF19" s="38"/>
      <c r="CG19" s="27"/>
    </row>
    <row r="20" spans="1:85" ht="12.75">
      <c r="A20" s="45">
        <v>60001201</v>
      </c>
      <c r="B20" s="46" t="s">
        <v>100</v>
      </c>
      <c r="C20" s="41">
        <f t="shared" si="6"/>
        <v>2322565.2399999993</v>
      </c>
      <c r="D20" s="47">
        <f>HLOOKUP(D11,'[1]PIVOT_TABLE_GT'!$A$2:$DV$56,21,FALSE)-D21</f>
        <v>0</v>
      </c>
      <c r="E20" s="47">
        <f>HLOOKUP(E11,'[1]PIVOT_TABLE_GT'!$A$2:$DV$56,21,FALSE)</f>
        <v>0</v>
      </c>
      <c r="F20" s="47">
        <f>HLOOKUP(F11,'[1]PIVOT_TABLE_GT'!$A$2:$DV$56,21,FALSE)</f>
        <v>0</v>
      </c>
      <c r="G20" s="47">
        <f>HLOOKUP(G11,'[1]PIVOT_TABLE_GT'!$A$2:$DV$56,21,FALSE)-G21</f>
        <v>-47.37000000000262</v>
      </c>
      <c r="H20" s="47">
        <f>HLOOKUP(H11,'[1]PIVOT_TABLE_GT'!$A$2:$DV$56,21,FALSE)</f>
        <v>0</v>
      </c>
      <c r="I20" s="47">
        <f>HLOOKUP(I11,'[1]PIVOT_TABLE_GT'!$A$2:$DV$56,21,FALSE)</f>
        <v>56.17</v>
      </c>
      <c r="J20" s="47">
        <f>HLOOKUP(J11,'[1]PIVOT_TABLE_GT'!$A$2:$DV$56,21,FALSE)</f>
        <v>0</v>
      </c>
      <c r="K20" s="47">
        <f>HLOOKUP(K11,'[1]PIVOT_TABLE_GT'!$A$2:$DV$56,21,FALSE)</f>
        <v>0</v>
      </c>
      <c r="L20" s="47">
        <f>HLOOKUP(L11,'[1]PIVOT_TABLE_GT'!$A$2:$DV$56,21,FALSE)</f>
        <v>2309016.53</v>
      </c>
      <c r="M20" s="47">
        <f>HLOOKUP(M11,'[1]PIVOT_TABLE_GT'!$A$2:$DV$56,21,FALSE)</f>
        <v>1625.01</v>
      </c>
      <c r="N20" s="47">
        <f>HLOOKUP(N11,'[1]PIVOT_TABLE_GT'!$A$2:$DV$56,21,FALSE)</f>
        <v>-6.6</v>
      </c>
      <c r="O20" s="47">
        <f>HLOOKUP(O11,'[1]PIVOT_TABLE_GT'!$A$2:$DV$56,21,FALSE)</f>
        <v>0</v>
      </c>
      <c r="P20" s="47">
        <f>HLOOKUP(P11,'[1]PIVOT_TABLE_GT'!$A$2:$DV$56,21,FALSE)</f>
        <v>0</v>
      </c>
      <c r="Q20" s="47">
        <f>HLOOKUP(Q11,'[1]PIVOT_TABLE_GT'!$A$2:$DV$56,21,FALSE)</f>
        <v>197.55</v>
      </c>
      <c r="R20" s="47">
        <f>HLOOKUP(R11,'[1]PIVOT_TABLE_GT'!$A$2:$DV$56,21,FALSE)</f>
        <v>0</v>
      </c>
      <c r="S20" s="47">
        <f>HLOOKUP(S11,'[1]PIVOT_TABLE_GT'!$A$2:$DV$56,21,FALSE)</f>
        <v>0</v>
      </c>
      <c r="T20" s="47">
        <f>HLOOKUP(T11,'[1]PIVOT_TABLE_GT'!$A$2:$DV$56,21,FALSE)-T21</f>
        <v>-7.2299999999813735</v>
      </c>
      <c r="U20" s="47">
        <f>HLOOKUP(U11,'[1]PIVOT_TABLE_GT'!$A$2:$DV$56,21,FALSE)</f>
        <v>0</v>
      </c>
      <c r="V20" s="47">
        <f>HLOOKUP(V11,'[1]PIVOT_TABLE_GT'!$A$2:$DV$56,21,FALSE)</f>
        <v>0</v>
      </c>
      <c r="W20" s="47">
        <f>HLOOKUP(W11,'[1]PIVOT_TABLE_GT'!$A$2:$DV$56,21,FALSE)</f>
        <v>0</v>
      </c>
      <c r="X20" s="47">
        <f>HLOOKUP(X11,'[1]PIVOT_TABLE_GT'!$A$2:$DV$56,21,FALSE)</f>
        <v>0</v>
      </c>
      <c r="Y20" s="47">
        <f>HLOOKUP(Y11,'[1]PIVOT_TABLE_GT'!$A$2:$DV$56,21,FALSE)</f>
        <v>0</v>
      </c>
      <c r="Z20" s="47">
        <f>HLOOKUP(Z11,'[1]PIVOT_TABLE_GT'!$A$2:$DV$56,21,FALSE)</f>
        <v>0</v>
      </c>
      <c r="AA20" s="47">
        <f>HLOOKUP(AA11,'[1]PIVOT_TABLE_GT'!$A$2:$DV$56,21,FALSE)</f>
        <v>0</v>
      </c>
      <c r="AB20" s="47">
        <f>HLOOKUP(AB11,'[1]PIVOT_TABLE_GT'!$A$2:$DV$56,21,FALSE)</f>
        <v>0</v>
      </c>
      <c r="AC20" s="47">
        <f>HLOOKUP(AC11,'[1]PIVOT_TABLE_GT'!$A$2:$DV$56,21,FALSE)</f>
        <v>0</v>
      </c>
      <c r="AD20" s="47">
        <f>HLOOKUP(AD11,'[1]PIVOT_TABLE_GT'!$A$2:$DV$56,21,FALSE)</f>
        <v>0</v>
      </c>
      <c r="AE20" s="47">
        <f>HLOOKUP(AE11,'[1]PIVOT_TABLE_GT'!$A$2:$DV$56,21,FALSE)</f>
        <v>0</v>
      </c>
      <c r="AF20" s="47">
        <f>HLOOKUP(AF11,'[1]PIVOT_TABLE_GT'!$A$2:$DV$56,21,FALSE)</f>
        <v>0</v>
      </c>
      <c r="AG20" s="47">
        <f>HLOOKUP(AG11,'[1]PIVOT_TABLE_GT'!$A$2:$DV$56,21,FALSE)</f>
        <v>0</v>
      </c>
      <c r="AH20" s="47">
        <f>HLOOKUP(AH11,'[1]PIVOT_TABLE_GT'!$A$2:$DV$56,21,FALSE)</f>
        <v>0</v>
      </c>
      <c r="AI20" s="47">
        <f>HLOOKUP(AI11,'[1]PIVOT_TABLE_GT'!$A$2:$DV$56,21,FALSE)</f>
        <v>0</v>
      </c>
      <c r="AJ20" s="47">
        <f>HLOOKUP(AJ11,'[1]PIVOT_TABLE_GT'!$A$2:$DV$56,21,FALSE)</f>
        <v>0</v>
      </c>
      <c r="AK20" s="47">
        <f>HLOOKUP(AK11,'[1]PIVOT_TABLE_GT'!$A$2:$DV$56,21,FALSE)</f>
        <v>0</v>
      </c>
      <c r="AL20" s="47">
        <f>HLOOKUP(AL11,'[1]PIVOT_TABLE_GT'!$A$2:$DV$56,21,FALSE)</f>
        <v>0</v>
      </c>
      <c r="AM20" s="47">
        <f>HLOOKUP(AM11,'[1]PIVOT_TABLE_GT'!$A$2:$DV$56,21,FALSE)</f>
        <v>0</v>
      </c>
      <c r="AN20" s="47">
        <f>HLOOKUP(AN11,'[1]PIVOT_TABLE_GT'!$A$2:$DV$56,21,FALSE)</f>
        <v>0</v>
      </c>
      <c r="AO20" s="47">
        <f>HLOOKUP(AO11,'[1]PIVOT_TABLE_GT'!$A$2:$DV$56,21,FALSE)</f>
        <v>0</v>
      </c>
      <c r="AP20" s="47">
        <f>HLOOKUP(AP11,'[1]PIVOT_TABLE_GT'!$A$2:$DV$56,21,FALSE)</f>
        <v>0</v>
      </c>
      <c r="AQ20" s="47">
        <f>HLOOKUP(AQ11,'[1]PIVOT_TABLE_GT'!$A$2:$DV$56,21,FALSE)</f>
        <v>0</v>
      </c>
      <c r="AR20" s="47">
        <f>HLOOKUP(AR11,'[1]PIVOT_TABLE_GT'!$A$2:$DV$56,21,FALSE)</f>
        <v>0</v>
      </c>
      <c r="AS20" s="47">
        <f>HLOOKUP(AS11,'[1]PIVOT_TABLE_GT'!$A$2:$DV$56,21,FALSE)</f>
        <v>0</v>
      </c>
      <c r="AT20" s="47">
        <f>HLOOKUP(AT11,'[1]PIVOT_TABLE_GT'!$A$2:$DV$56,21,FALSE)</f>
        <v>-23.12</v>
      </c>
      <c r="AU20" s="47">
        <f>HLOOKUP(AU11,'[1]PIVOT_TABLE_GT'!$A$2:$DV$56,21,FALSE)</f>
        <v>0</v>
      </c>
      <c r="AV20" s="47">
        <f>HLOOKUP(AV11,'[1]PIVOT_TABLE_GT'!$A$2:$DV$56,21,FALSE)</f>
        <v>0</v>
      </c>
      <c r="AW20" s="47">
        <f>HLOOKUP(AW11,'[1]PIVOT_TABLE_GT'!$A$2:$DV$56,21,FALSE)</f>
        <v>0</v>
      </c>
      <c r="AX20" s="47">
        <f>HLOOKUP(AX11,'[1]PIVOT_TABLE_GT'!$A$2:$DV$56,21,FALSE)</f>
        <v>0</v>
      </c>
      <c r="AY20" s="47">
        <f>HLOOKUP(AY11,'[1]PIVOT_TABLE_GT'!$A$2:$DV$56,21,FALSE)</f>
        <v>0</v>
      </c>
      <c r="AZ20" s="47">
        <f>HLOOKUP(AZ11,'[1]PIVOT_TABLE_GT'!$A$2:$DV$56,21,FALSE)</f>
        <v>0</v>
      </c>
      <c r="BA20" s="47">
        <f>HLOOKUP(BA11,'[1]PIVOT_TABLE_GT'!$A$2:$DV$56,21,FALSE)</f>
        <v>0</v>
      </c>
      <c r="BB20" s="47">
        <f>HLOOKUP(BB11,'[1]PIVOT_TABLE_GT'!$A$2:$DV$56,21,FALSE)</f>
        <v>0</v>
      </c>
      <c r="BC20" s="47">
        <f>HLOOKUP(BC11,'[1]PIVOT_TABLE_GT'!$A$2:$DV$56,21,FALSE)</f>
        <v>0</v>
      </c>
      <c r="BD20" s="47">
        <f>HLOOKUP(BD11,'[1]PIVOT_TABLE_GT'!$A$2:$DV$56,21,FALSE)</f>
        <v>0</v>
      </c>
      <c r="BE20" s="47">
        <f>HLOOKUP(BE11,'[1]PIVOT_TABLE_GT'!$A$2:$DV$56,21,FALSE)</f>
        <v>85.37</v>
      </c>
      <c r="BF20" s="47">
        <f>HLOOKUP(BF11,'[1]PIVOT_TABLE_GT'!$A$2:$DV$56,21,FALSE)</f>
        <v>826.89</v>
      </c>
      <c r="BG20" s="47">
        <f>HLOOKUP(BG11,'[1]PIVOT_TABLE_GT'!$A$2:$DV$56,21,FALSE)</f>
        <v>10841.58</v>
      </c>
      <c r="BH20" s="47">
        <f>HLOOKUP(BH11,'[1]PIVOT_TABLE_GT'!$A$2:$DV$56,21,FALSE)</f>
        <v>0.46</v>
      </c>
      <c r="BI20" s="47">
        <f>HLOOKUP(BI11,'[1]PIVOT_TABLE_GT'!$A$2:$DV$56,21,FALSE)</f>
        <v>0</v>
      </c>
      <c r="BJ20" s="47">
        <f>HLOOKUP(BJ11,'[1]PIVOT_TABLE_GT'!$A$2:$DV$56,21,FALSE)</f>
        <v>0</v>
      </c>
      <c r="BK20" s="47">
        <f>HLOOKUP(BK11,'[1]PIVOT_TABLE_GT'!$A$2:$DV$56,21,FALSE)</f>
        <v>0</v>
      </c>
      <c r="BL20" s="47">
        <f>HLOOKUP(BL11,'[1]PIVOT_TABLE_GT'!$A$2:$DV$56,21,FALSE)</f>
        <v>0</v>
      </c>
      <c r="BM20" s="47">
        <f>HLOOKUP(BM11,'[1]PIVOT_TABLE_GT'!$A$2:$DV$56,21,FALSE)</f>
        <v>0</v>
      </c>
      <c r="BN20" s="47">
        <f>HLOOKUP(BN11,'[1]PIVOT_TABLE_GT'!$A$2:$DV$56,21,FALSE)</f>
        <v>0</v>
      </c>
      <c r="BO20" s="47">
        <f>HLOOKUP(BO11,'[1]PIVOT_TABLE_GT'!$A$2:$DV$56,21,FALSE)</f>
        <v>0</v>
      </c>
      <c r="BP20" s="47">
        <f>HLOOKUP(BP11,'[1]PIVOT_TABLE_GT'!$A$2:$DV$56,21,FALSE)</f>
        <v>0</v>
      </c>
      <c r="BQ20" s="47">
        <f>HLOOKUP(BQ11,'[1]PIVOT_TABLE_GT'!$A$2:$DV$56,21,FALSE)</f>
        <v>0</v>
      </c>
      <c r="BR20" s="47">
        <f>HLOOKUP(BR11,'[1]PIVOT_TABLE_GT'!$A$2:$DV$56,21,FALSE)</f>
        <v>0</v>
      </c>
      <c r="BS20" s="47">
        <f>HLOOKUP(BS11,'[1]PIVOT_TABLE_GT'!$A$2:$DV$56,21,FALSE)</f>
        <v>0</v>
      </c>
      <c r="BT20" s="47">
        <f>HLOOKUP(BT11,'[1]PIVOT_TABLE_GT'!$A$2:$DV$56,21,FALSE)</f>
        <v>0</v>
      </c>
      <c r="BU20" s="47">
        <f>HLOOKUP(BU11,'[1]PIVOT_TABLE_GT'!$A$2:$DV$56,21,FALSE)</f>
        <v>0</v>
      </c>
      <c r="BV20" s="47">
        <f>HLOOKUP(BV11,'[1]PIVOT_TABLE_GT'!$A$2:$DV$56,21,FALSE)</f>
        <v>0</v>
      </c>
      <c r="BW20" s="47">
        <f>HLOOKUP(BW11,'[1]PIVOT_TABLE_GT'!$A$2:$DV$56,21,FALSE)</f>
        <v>0</v>
      </c>
      <c r="BX20" s="37"/>
      <c r="BY20" s="37"/>
      <c r="BZ20" s="37"/>
      <c r="CA20" s="38"/>
      <c r="CB20" s="38"/>
      <c r="CC20" s="38"/>
      <c r="CD20" s="38"/>
      <c r="CE20" s="38"/>
      <c r="CF20" s="38"/>
      <c r="CG20" s="27"/>
    </row>
    <row r="21" spans="1:85" ht="12.75">
      <c r="A21" s="45">
        <v>60001202</v>
      </c>
      <c r="B21" s="46" t="s">
        <v>101</v>
      </c>
      <c r="C21" s="41">
        <f t="shared" si="6"/>
        <v>3816277.53</v>
      </c>
      <c r="D21" s="47">
        <v>3698437.11</v>
      </c>
      <c r="E21" s="47"/>
      <c r="F21" s="47"/>
      <c r="G21" s="47">
        <v>-46288.88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>
        <v>164129.3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8"/>
      <c r="BW21" s="48"/>
      <c r="BX21" s="37"/>
      <c r="BY21" s="37"/>
      <c r="BZ21" s="37"/>
      <c r="CA21" s="37"/>
      <c r="CB21" s="37"/>
      <c r="CC21" s="37"/>
      <c r="CD21" s="37"/>
      <c r="CE21" s="37"/>
      <c r="CF21" s="37"/>
      <c r="CG21" s="27"/>
    </row>
    <row r="22" spans="1:85" ht="12.75">
      <c r="A22" s="43">
        <v>600013</v>
      </c>
      <c r="B22" s="44" t="s">
        <v>103</v>
      </c>
      <c r="C22" s="41">
        <f t="shared" si="6"/>
        <v>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37"/>
      <c r="BY22" s="37"/>
      <c r="BZ22" s="37"/>
      <c r="CA22" s="37"/>
      <c r="CB22" s="37"/>
      <c r="CC22" s="37"/>
      <c r="CD22" s="37"/>
      <c r="CE22" s="37"/>
      <c r="CF22" s="37"/>
      <c r="CG22" s="50"/>
    </row>
    <row r="23" spans="1:85" ht="12.75">
      <c r="A23" s="39">
        <v>60002</v>
      </c>
      <c r="B23" s="40" t="s">
        <v>104</v>
      </c>
      <c r="C23" s="41">
        <f t="shared" si="6"/>
        <v>-214467645.08000004</v>
      </c>
      <c r="D23" s="47">
        <f>HLOOKUP(D11,'[1]PIVOT_TABLE_GT'!$A$2:$DV$56,37,FALSE)</f>
        <v>-84685040</v>
      </c>
      <c r="E23" s="47">
        <f>HLOOKUP(E11,'[1]PIVOT_TABLE_GT'!$A$2:$DV$56,37,FALSE)</f>
        <v>-7938880.83</v>
      </c>
      <c r="F23" s="47">
        <f>HLOOKUP(F11,'[1]PIVOT_TABLE_GT'!$A$2:$DV$56,37,FALSE)</f>
        <v>-38561853.56</v>
      </c>
      <c r="G23" s="47">
        <f>HLOOKUP(G11,'[1]PIVOT_TABLE_GT'!$A$2:$DV$56,37,FALSE)</f>
        <v>-7106592.45</v>
      </c>
      <c r="H23" s="47">
        <f>HLOOKUP(H11,'[1]PIVOT_TABLE_GT'!$A$2:$DV$56,37,FALSE)</f>
        <v>-672.19</v>
      </c>
      <c r="I23" s="47">
        <f>HLOOKUP(I11,'[1]PIVOT_TABLE_GT'!$A$2:$DV$56,37,FALSE)</f>
        <v>-1961847.79</v>
      </c>
      <c r="J23" s="47">
        <f>HLOOKUP(J11,'[1]PIVOT_TABLE_GT'!$A$2:$DV$56,37,FALSE)</f>
        <v>0</v>
      </c>
      <c r="K23" s="47">
        <f>HLOOKUP(K11,'[1]PIVOT_TABLE_GT'!$A$2:$DV$56,37,FALSE)</f>
        <v>0</v>
      </c>
      <c r="L23" s="47">
        <f>HLOOKUP(L11,'[1]PIVOT_TABLE_GT'!$A$2:$DV$56,37,FALSE)</f>
        <v>-3538632.83</v>
      </c>
      <c r="M23" s="47">
        <f>HLOOKUP(M11,'[1]PIVOT_TABLE_GT'!$A$2:$DV$56,37,FALSE)</f>
        <v>-127563.83</v>
      </c>
      <c r="N23" s="47">
        <f>HLOOKUP(N11,'[1]PIVOT_TABLE_GT'!$A$2:$DV$56,37,FALSE)</f>
        <v>-18221096.91</v>
      </c>
      <c r="O23" s="47">
        <f>HLOOKUP(O11,'[1]PIVOT_TABLE_GT'!$A$2:$DV$56,37,FALSE)</f>
        <v>-5219.4</v>
      </c>
      <c r="P23" s="47">
        <f>HLOOKUP(P11,'[1]PIVOT_TABLE_GT'!$A$2:$DV$56,37,FALSE)</f>
        <v>-339489.77</v>
      </c>
      <c r="Q23" s="47">
        <f>HLOOKUP(Q11,'[1]PIVOT_TABLE_GT'!$A$2:$DV$56,37,FALSE)</f>
        <v>-6155434.21</v>
      </c>
      <c r="R23" s="47">
        <f>HLOOKUP(R11,'[1]PIVOT_TABLE_GT'!$A$2:$DV$56,37,FALSE)</f>
        <v>0</v>
      </c>
      <c r="S23" s="47">
        <f>HLOOKUP(S11,'[1]PIVOT_TABLE_GT'!$A$2:$DV$56,37,FALSE)</f>
        <v>-3633.21</v>
      </c>
      <c r="T23" s="47">
        <f>HLOOKUP(T11,'[1]PIVOT_TABLE_GT'!$A$2:$DV$56,37,FALSE)</f>
        <v>-320708.93</v>
      </c>
      <c r="U23" s="47">
        <f>HLOOKUP(U11,'[1]PIVOT_TABLE_GT'!$A$2:$DV$56,37,FALSE)</f>
        <v>-315.69</v>
      </c>
      <c r="V23" s="47">
        <f>HLOOKUP(V11,'[1]PIVOT_TABLE_GT'!$A$2:$DV$56,37,FALSE)</f>
        <v>-79800.33</v>
      </c>
      <c r="W23" s="47">
        <f>HLOOKUP(W11,'[1]PIVOT_TABLE_GT'!$A$2:$DV$56,37,FALSE)</f>
        <v>-670574.07</v>
      </c>
      <c r="X23" s="47">
        <f>HLOOKUP(X11,'[1]PIVOT_TABLE_GT'!$A$2:$DV$56,37,FALSE)</f>
        <v>-20931.73</v>
      </c>
      <c r="Y23" s="47">
        <f>HLOOKUP(Y11,'[1]PIVOT_TABLE_GT'!$A$2:$DV$56,37,FALSE)</f>
        <v>0</v>
      </c>
      <c r="Z23" s="47">
        <f>HLOOKUP(Z11,'[1]PIVOT_TABLE_GT'!$A$2:$DV$56,37,FALSE)</f>
        <v>-6127824.38</v>
      </c>
      <c r="AA23" s="47">
        <f>HLOOKUP(AA11,'[1]PIVOT_TABLE_GT'!$A$2:$DV$56,37,FALSE)</f>
        <v>0</v>
      </c>
      <c r="AB23" s="47">
        <f>HLOOKUP(AB11,'[1]PIVOT_TABLE_GT'!$A$2:$DV$56,37,FALSE)</f>
        <v>0</v>
      </c>
      <c r="AC23" s="47">
        <f>HLOOKUP(AC11,'[1]PIVOT_TABLE_GT'!$A$2:$DV$56,37,FALSE)</f>
        <v>-739472.92</v>
      </c>
      <c r="AD23" s="47">
        <f>HLOOKUP(AD11,'[1]PIVOT_TABLE_GT'!$A$2:$DV$56,37,FALSE)</f>
        <v>0</v>
      </c>
      <c r="AE23" s="47">
        <f>HLOOKUP(AE11,'[1]PIVOT_TABLE_GT'!$A$2:$DV$56,37,FALSE)</f>
        <v>0</v>
      </c>
      <c r="AF23" s="47">
        <f>HLOOKUP(AF11,'[1]PIVOT_TABLE_GT'!$A$2:$DV$56,37,FALSE)</f>
        <v>0</v>
      </c>
      <c r="AG23" s="47">
        <f>HLOOKUP(AG11,'[1]PIVOT_TABLE_GT'!$A$2:$DV$56,37,FALSE)</f>
        <v>0</v>
      </c>
      <c r="AH23" s="47">
        <f>HLOOKUP(AH11,'[1]PIVOT_TABLE_GT'!$A$2:$DV$56,37,FALSE)</f>
        <v>0</v>
      </c>
      <c r="AI23" s="47">
        <f>HLOOKUP(AI11,'[1]PIVOT_TABLE_GT'!$A$2:$DV$56,37,FALSE)</f>
        <v>0</v>
      </c>
      <c r="AJ23" s="47">
        <f>HLOOKUP(AJ11,'[1]PIVOT_TABLE_GT'!$A$2:$DV$56,37,FALSE)</f>
        <v>0</v>
      </c>
      <c r="AK23" s="47">
        <f>HLOOKUP(AK11,'[1]PIVOT_TABLE_GT'!$A$2:$DV$56,37,FALSE)</f>
        <v>0</v>
      </c>
      <c r="AL23" s="47">
        <f>HLOOKUP(AL11,'[1]PIVOT_TABLE_GT'!$A$2:$DV$56,37,FALSE)</f>
        <v>0</v>
      </c>
      <c r="AM23" s="47">
        <f>HLOOKUP(AM11,'[1]PIVOT_TABLE_GT'!$A$2:$DV$56,37,FALSE)</f>
        <v>0</v>
      </c>
      <c r="AN23" s="47">
        <f>HLOOKUP(AN11,'[1]PIVOT_TABLE_GT'!$A$2:$DV$56,37,FALSE)</f>
        <v>0</v>
      </c>
      <c r="AO23" s="47">
        <f>HLOOKUP(AO11,'[1]PIVOT_TABLE_GT'!$A$2:$DV$56,37,FALSE)</f>
        <v>0</v>
      </c>
      <c r="AP23" s="47">
        <f>HLOOKUP(AP11,'[1]PIVOT_TABLE_GT'!$A$2:$DV$56,37,FALSE)</f>
        <v>0</v>
      </c>
      <c r="AQ23" s="47">
        <f>HLOOKUP(AQ11,'[1]PIVOT_TABLE_GT'!$A$2:$DV$56,37,FALSE)</f>
        <v>0</v>
      </c>
      <c r="AR23" s="47">
        <f>HLOOKUP(AR11,'[1]PIVOT_TABLE_GT'!$A$2:$DV$56,37,FALSE)</f>
        <v>0</v>
      </c>
      <c r="AS23" s="47">
        <f>HLOOKUP(AS11,'[1]PIVOT_TABLE_GT'!$A$2:$DV$56,37,FALSE)</f>
        <v>0</v>
      </c>
      <c r="AT23" s="47">
        <f>HLOOKUP(AT11,'[1]PIVOT_TABLE_GT'!$A$2:$DV$56,37,FALSE)</f>
        <v>-994543.12</v>
      </c>
      <c r="AU23" s="47">
        <f>HLOOKUP(AU11,'[1]PIVOT_TABLE_GT'!$A$2:$DV$56,37,FALSE)</f>
        <v>0</v>
      </c>
      <c r="AV23" s="47">
        <f>HLOOKUP(AV11,'[1]PIVOT_TABLE_GT'!$A$2:$DV$56,37,FALSE)</f>
        <v>0</v>
      </c>
      <c r="AW23" s="47">
        <f>HLOOKUP(AW11,'[1]PIVOT_TABLE_GT'!$A$2:$DV$56,37,FALSE)</f>
        <v>0</v>
      </c>
      <c r="AX23" s="47">
        <f>HLOOKUP(AX11,'[1]PIVOT_TABLE_GT'!$A$2:$DV$56,37,FALSE)</f>
        <v>0</v>
      </c>
      <c r="AY23" s="47">
        <f>HLOOKUP(AY11,'[1]PIVOT_TABLE_GT'!$A$2:$DV$56,37,FALSE)</f>
        <v>0</v>
      </c>
      <c r="AZ23" s="47">
        <f>HLOOKUP(AZ11,'[1]PIVOT_TABLE_GT'!$A$2:$DV$56,37,FALSE)</f>
        <v>0</v>
      </c>
      <c r="BA23" s="47">
        <f>HLOOKUP(BA11,'[1]PIVOT_TABLE_GT'!$A$2:$DV$56,37,FALSE)</f>
        <v>0</v>
      </c>
      <c r="BB23" s="47">
        <f>HLOOKUP(BB11,'[1]PIVOT_TABLE_GT'!$A$2:$DV$56,37,FALSE)</f>
        <v>0</v>
      </c>
      <c r="BC23" s="47">
        <f>HLOOKUP(BC11,'[1]PIVOT_TABLE_GT'!$A$2:$DV$56,37,FALSE)</f>
        <v>-3607.69</v>
      </c>
      <c r="BD23" s="47">
        <f>HLOOKUP(BD11,'[1]PIVOT_TABLE_GT'!$A$2:$DV$56,37,FALSE)</f>
        <v>0</v>
      </c>
      <c r="BE23" s="47">
        <f>HLOOKUP(BE11,'[1]PIVOT_TABLE_GT'!$A$2:$DV$56,37,FALSE)</f>
        <v>-6101258.19</v>
      </c>
      <c r="BF23" s="47">
        <f>HLOOKUP(BF11,'[1]PIVOT_TABLE_GT'!$A$2:$DV$56,37,FALSE)</f>
        <v>-3980142.6</v>
      </c>
      <c r="BG23" s="47">
        <f>HLOOKUP(BG11,'[1]PIVOT_TABLE_GT'!$A$2:$DV$56,37,FALSE)</f>
        <v>-15632736.09</v>
      </c>
      <c r="BH23" s="47">
        <f>HLOOKUP(BH11,'[1]PIVOT_TABLE_GT'!$A$2:$DV$56,37,FALSE)</f>
        <v>-2850051.77</v>
      </c>
      <c r="BI23" s="47">
        <f>HLOOKUP(BI11,'[1]PIVOT_TABLE_GT'!$A$2:$DV$56,37,FALSE)</f>
        <v>0</v>
      </c>
      <c r="BJ23" s="47">
        <f>HLOOKUP(BJ11,'[1]PIVOT_TABLE_GT'!$A$2:$DV$56,37,FALSE)</f>
        <v>0</v>
      </c>
      <c r="BK23" s="47">
        <f>HLOOKUP(BK11,'[1]PIVOT_TABLE_GT'!$A$2:$DV$56,37,FALSE)</f>
        <v>0</v>
      </c>
      <c r="BL23" s="47">
        <f>HLOOKUP(BL11,'[1]PIVOT_TABLE_GT'!$A$2:$DV$56,37,FALSE)</f>
        <v>-484825.11</v>
      </c>
      <c r="BM23" s="47">
        <f>HLOOKUP(BM11,'[1]PIVOT_TABLE_GT'!$A$2:$DV$56,37,FALSE)</f>
        <v>-5240319.38</v>
      </c>
      <c r="BN23" s="47">
        <f>HLOOKUP(BN11,'[1]PIVOT_TABLE_GT'!$A$2:$DV$56,37,FALSE)</f>
        <v>0</v>
      </c>
      <c r="BO23" s="47">
        <f>HLOOKUP(BO11,'[1]PIVOT_TABLE_GT'!$A$2:$DV$56,37,FALSE)</f>
        <v>-914081.17</v>
      </c>
      <c r="BP23" s="47">
        <f>HLOOKUP(BP11,'[1]PIVOT_TABLE_GT'!$A$2:$DV$56,37,FALSE)</f>
        <v>0</v>
      </c>
      <c r="BQ23" s="47">
        <f>HLOOKUP(BQ11,'[1]PIVOT_TABLE_GT'!$A$2:$DV$56,37,FALSE)</f>
        <v>0</v>
      </c>
      <c r="BR23" s="47">
        <f>HLOOKUP(BR11,'[1]PIVOT_TABLE_GT'!$A$2:$DV$56,37,FALSE)</f>
        <v>-133421.9</v>
      </c>
      <c r="BS23" s="47">
        <f>HLOOKUP(BS11,'[1]PIVOT_TABLE_GT'!$A$2:$DV$56,37,FALSE)</f>
        <v>-38537.78</v>
      </c>
      <c r="BT23" s="47">
        <f>HLOOKUP(BT11,'[1]PIVOT_TABLE_GT'!$A$2:$DV$56,37,FALSE)</f>
        <v>0</v>
      </c>
      <c r="BU23" s="47">
        <f>HLOOKUP(BU11,'[1]PIVOT_TABLE_GT'!$A$2:$DV$56,37,FALSE)</f>
        <v>-150668.4</v>
      </c>
      <c r="BV23" s="47">
        <f>HLOOKUP(BV11,'[1]PIVOT_TABLE_GT'!$A$2:$DV$56,37,FALSE)</f>
        <v>-1337866.85</v>
      </c>
      <c r="BW23" s="47">
        <f>HLOOKUP(BW11,'[1]PIVOT_TABLE_GT'!$A$2:$DV$56,37,FALSE)</f>
        <v>0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27"/>
    </row>
    <row r="24" spans="1:85" ht="12.75">
      <c r="A24" s="39">
        <v>60003</v>
      </c>
      <c r="B24" s="40" t="s">
        <v>105</v>
      </c>
      <c r="C24" s="41">
        <f t="shared" si="6"/>
        <v>-31438875.860000003</v>
      </c>
      <c r="D24" s="47">
        <f>HLOOKUP(D11,'[1]PIVOT_TABLE_GT'!$A$2:$DV$56,42,FALSE)</f>
        <v>0</v>
      </c>
      <c r="E24" s="47">
        <f>HLOOKUP(E11,'[1]PIVOT_TABLE_GT'!$A$2:$DV$56,42,FALSE)</f>
        <v>0</v>
      </c>
      <c r="F24" s="47">
        <f>HLOOKUP(F11,'[1]PIVOT_TABLE_GT'!$A$2:$DV$56,42,FALSE)</f>
        <v>0</v>
      </c>
      <c r="G24" s="47">
        <f>HLOOKUP(G11,'[1]PIVOT_TABLE_GT'!$A$2:$DV$56,42,FALSE)</f>
        <v>0</v>
      </c>
      <c r="H24" s="47">
        <f>HLOOKUP(H11,'[1]PIVOT_TABLE_GT'!$A$2:$DV$56,42,FALSE)</f>
        <v>0</v>
      </c>
      <c r="I24" s="47">
        <f>HLOOKUP(I11,'[1]PIVOT_TABLE_GT'!$A$2:$DV$56,42,FALSE)</f>
        <v>0</v>
      </c>
      <c r="J24" s="47">
        <f>HLOOKUP(J11,'[1]PIVOT_TABLE_GT'!$A$2:$DV$56,42,FALSE)</f>
        <v>0</v>
      </c>
      <c r="K24" s="47">
        <f>HLOOKUP(K11,'[1]PIVOT_TABLE_GT'!$A$2:$DV$56,42,FALSE)</f>
        <v>-61791.32</v>
      </c>
      <c r="L24" s="47">
        <f>HLOOKUP(L11,'[1]PIVOT_TABLE_GT'!$A$2:$DV$56,42,FALSE)</f>
        <v>-31334518.26</v>
      </c>
      <c r="M24" s="47">
        <f>HLOOKUP(M11,'[1]PIVOT_TABLE_GT'!$A$2:$DV$56,42,FALSE)</f>
        <v>0</v>
      </c>
      <c r="N24" s="47">
        <f>HLOOKUP(N11,'[1]PIVOT_TABLE_GT'!$A$2:$DV$56,42,FALSE)</f>
        <v>0</v>
      </c>
      <c r="O24" s="47">
        <f>HLOOKUP(O11,'[1]PIVOT_TABLE_GT'!$A$2:$DV$56,42,FALSE)</f>
        <v>-42566.28</v>
      </c>
      <c r="P24" s="47">
        <f>HLOOKUP(P11,'[1]PIVOT_TABLE_GT'!$A$2:$DV$56,42,FALSE)</f>
        <v>0</v>
      </c>
      <c r="Q24" s="47">
        <f>HLOOKUP(Q11,'[1]PIVOT_TABLE_GT'!$A$2:$DV$56,42,FALSE)</f>
        <v>0</v>
      </c>
      <c r="R24" s="47">
        <f>HLOOKUP(R11,'[1]PIVOT_TABLE_GT'!$A$2:$DV$56,42,FALSE)</f>
        <v>0</v>
      </c>
      <c r="S24" s="47">
        <f>HLOOKUP(S11,'[1]PIVOT_TABLE_GT'!$A$2:$DV$56,42,FALSE)</f>
        <v>0</v>
      </c>
      <c r="T24" s="47">
        <f>HLOOKUP(T11,'[1]PIVOT_TABLE_GT'!$A$2:$DV$56,42,FALSE)</f>
        <v>0</v>
      </c>
      <c r="U24" s="47">
        <f>HLOOKUP(U11,'[1]PIVOT_TABLE_GT'!$A$2:$DV$56,42,FALSE)</f>
        <v>0</v>
      </c>
      <c r="V24" s="47">
        <f>HLOOKUP(V11,'[1]PIVOT_TABLE_GT'!$A$2:$DV$56,42,FALSE)</f>
        <v>0</v>
      </c>
      <c r="W24" s="47">
        <f>HLOOKUP(W11,'[1]PIVOT_TABLE_GT'!$A$2:$DV$56,42,FALSE)</f>
        <v>0</v>
      </c>
      <c r="X24" s="47">
        <f>HLOOKUP(X11,'[1]PIVOT_TABLE_GT'!$A$2:$DV$56,42,FALSE)</f>
        <v>0</v>
      </c>
      <c r="Y24" s="47">
        <f>HLOOKUP(Y11,'[1]PIVOT_TABLE_GT'!$A$2:$DV$56,42,FALSE)</f>
        <v>0</v>
      </c>
      <c r="Z24" s="47">
        <f>HLOOKUP(Z11,'[1]PIVOT_TABLE_GT'!$A$2:$DV$56,42,FALSE)</f>
        <v>0</v>
      </c>
      <c r="AA24" s="47">
        <f>HLOOKUP(AA11,'[1]PIVOT_TABLE_GT'!$A$2:$DV$56,42,FALSE)</f>
        <v>0</v>
      </c>
      <c r="AB24" s="47">
        <f>HLOOKUP(AB11,'[1]PIVOT_TABLE_GT'!$A$2:$DV$56,42,FALSE)</f>
        <v>0</v>
      </c>
      <c r="AC24" s="47">
        <f>HLOOKUP(AC11,'[1]PIVOT_TABLE_GT'!$A$2:$DV$56,42,FALSE)</f>
        <v>0</v>
      </c>
      <c r="AD24" s="47">
        <f>HLOOKUP(AD11,'[1]PIVOT_TABLE_GT'!$A$2:$DV$56,42,FALSE)</f>
        <v>0</v>
      </c>
      <c r="AE24" s="47">
        <f>HLOOKUP(AE11,'[1]PIVOT_TABLE_GT'!$A$2:$DV$56,42,FALSE)</f>
        <v>0</v>
      </c>
      <c r="AF24" s="47">
        <f>HLOOKUP(AF11,'[1]PIVOT_TABLE_GT'!$A$2:$DV$56,42,FALSE)</f>
        <v>0</v>
      </c>
      <c r="AG24" s="47">
        <f>HLOOKUP(AG11,'[1]PIVOT_TABLE_GT'!$A$2:$DV$56,42,FALSE)</f>
        <v>0</v>
      </c>
      <c r="AH24" s="47">
        <f>HLOOKUP(AH11,'[1]PIVOT_TABLE_GT'!$A$2:$DV$56,42,FALSE)</f>
        <v>0</v>
      </c>
      <c r="AI24" s="47">
        <f>HLOOKUP(AI11,'[1]PIVOT_TABLE_GT'!$A$2:$DV$56,42,FALSE)</f>
        <v>0</v>
      </c>
      <c r="AJ24" s="47">
        <f>HLOOKUP(AJ11,'[1]PIVOT_TABLE_GT'!$A$2:$DV$56,42,FALSE)</f>
        <v>0</v>
      </c>
      <c r="AK24" s="47">
        <f>HLOOKUP(AK11,'[1]PIVOT_TABLE_GT'!$A$2:$DV$56,42,FALSE)</f>
        <v>0</v>
      </c>
      <c r="AL24" s="47">
        <f>HLOOKUP(AL11,'[1]PIVOT_TABLE_GT'!$A$2:$DV$56,42,FALSE)</f>
        <v>0</v>
      </c>
      <c r="AM24" s="47">
        <f>HLOOKUP(AM11,'[1]PIVOT_TABLE_GT'!$A$2:$DV$56,42,FALSE)</f>
        <v>0</v>
      </c>
      <c r="AN24" s="47">
        <f>HLOOKUP(AN11,'[1]PIVOT_TABLE_GT'!$A$2:$DV$56,42,FALSE)</f>
        <v>0</v>
      </c>
      <c r="AO24" s="47">
        <f>HLOOKUP(AO11,'[1]PIVOT_TABLE_GT'!$A$2:$DV$56,42,FALSE)</f>
        <v>0</v>
      </c>
      <c r="AP24" s="47">
        <f>HLOOKUP(AP11,'[1]PIVOT_TABLE_GT'!$A$2:$DV$56,42,FALSE)</f>
        <v>0</v>
      </c>
      <c r="AQ24" s="47">
        <f>HLOOKUP(AQ11,'[1]PIVOT_TABLE_GT'!$A$2:$DV$56,42,FALSE)</f>
        <v>0</v>
      </c>
      <c r="AR24" s="47">
        <f>HLOOKUP(AR11,'[1]PIVOT_TABLE_GT'!$A$2:$DV$56,42,FALSE)</f>
        <v>0</v>
      </c>
      <c r="AS24" s="47">
        <f>HLOOKUP(AS11,'[1]PIVOT_TABLE_GT'!$A$2:$DV$56,42,FALSE)</f>
        <v>0</v>
      </c>
      <c r="AT24" s="47">
        <f>HLOOKUP(AT11,'[1]PIVOT_TABLE_GT'!$A$2:$DV$56,42,FALSE)</f>
        <v>0</v>
      </c>
      <c r="AU24" s="47">
        <f>HLOOKUP(AU11,'[1]PIVOT_TABLE_GT'!$A$2:$DV$56,42,FALSE)</f>
        <v>0</v>
      </c>
      <c r="AV24" s="47">
        <f>HLOOKUP(AV11,'[1]PIVOT_TABLE_GT'!$A$2:$DV$56,42,FALSE)</f>
        <v>0</v>
      </c>
      <c r="AW24" s="47">
        <f>HLOOKUP(AW11,'[1]PIVOT_TABLE_GT'!$A$2:$DV$56,42,FALSE)</f>
        <v>0</v>
      </c>
      <c r="AX24" s="47">
        <f>HLOOKUP(AX11,'[1]PIVOT_TABLE_GT'!$A$2:$DV$56,42,FALSE)</f>
        <v>0</v>
      </c>
      <c r="AY24" s="47">
        <f>HLOOKUP(AY11,'[1]PIVOT_TABLE_GT'!$A$2:$DV$56,42,FALSE)</f>
        <v>0</v>
      </c>
      <c r="AZ24" s="47">
        <f>HLOOKUP(AZ11,'[1]PIVOT_TABLE_GT'!$A$2:$DV$56,42,FALSE)</f>
        <v>0</v>
      </c>
      <c r="BA24" s="47">
        <f>HLOOKUP(BA11,'[1]PIVOT_TABLE_GT'!$A$2:$DV$56,42,FALSE)</f>
        <v>0</v>
      </c>
      <c r="BB24" s="47">
        <f>HLOOKUP(BB11,'[1]PIVOT_TABLE_GT'!$A$2:$DV$56,42,FALSE)</f>
        <v>0</v>
      </c>
      <c r="BC24" s="47">
        <f>HLOOKUP(BC11,'[1]PIVOT_TABLE_GT'!$A$2:$DV$56,42,FALSE)</f>
        <v>0</v>
      </c>
      <c r="BD24" s="47">
        <f>HLOOKUP(BD11,'[1]PIVOT_TABLE_GT'!$A$2:$DV$56,42,FALSE)</f>
        <v>0</v>
      </c>
      <c r="BE24" s="47">
        <f>HLOOKUP(BE11,'[1]PIVOT_TABLE_GT'!$A$2:$DV$56,42,FALSE)</f>
        <v>0</v>
      </c>
      <c r="BF24" s="47">
        <f>HLOOKUP(BF11,'[1]PIVOT_TABLE_GT'!$A$2:$DV$56,42,FALSE)</f>
        <v>0</v>
      </c>
      <c r="BG24" s="47">
        <f>HLOOKUP(BG11,'[1]PIVOT_TABLE_GT'!$A$2:$DV$56,42,FALSE)</f>
        <v>0</v>
      </c>
      <c r="BH24" s="47">
        <f>HLOOKUP(BH11,'[1]PIVOT_TABLE_GT'!$A$2:$DV$56,42,FALSE)</f>
        <v>0</v>
      </c>
      <c r="BI24" s="47">
        <f>HLOOKUP(BI11,'[1]PIVOT_TABLE_GT'!$A$2:$DV$56,42,FALSE)</f>
        <v>0</v>
      </c>
      <c r="BJ24" s="47">
        <f>HLOOKUP(BJ11,'[1]PIVOT_TABLE_GT'!$A$2:$DV$56,42,FALSE)</f>
        <v>0</v>
      </c>
      <c r="BK24" s="47">
        <f>HLOOKUP(BK11,'[1]PIVOT_TABLE_GT'!$A$2:$DV$56,42,FALSE)</f>
        <v>0</v>
      </c>
      <c r="BL24" s="47">
        <f>HLOOKUP(BL11,'[1]PIVOT_TABLE_GT'!$A$2:$DV$56,42,FALSE)</f>
        <v>0</v>
      </c>
      <c r="BM24" s="47">
        <f>HLOOKUP(BM11,'[1]PIVOT_TABLE_GT'!$A$2:$DV$56,42,FALSE)</f>
        <v>0</v>
      </c>
      <c r="BN24" s="47">
        <f>HLOOKUP(BN11,'[1]PIVOT_TABLE_GT'!$A$2:$DV$56,42,FALSE)</f>
        <v>0</v>
      </c>
      <c r="BO24" s="47">
        <f>HLOOKUP(BO11,'[1]PIVOT_TABLE_GT'!$A$2:$DV$56,42,FALSE)</f>
        <v>0</v>
      </c>
      <c r="BP24" s="47">
        <f>HLOOKUP(BP11,'[1]PIVOT_TABLE_GT'!$A$2:$DV$56,42,FALSE)</f>
        <v>0</v>
      </c>
      <c r="BQ24" s="47">
        <f>HLOOKUP(BQ11,'[1]PIVOT_TABLE_GT'!$A$2:$DV$56,42,FALSE)</f>
        <v>0</v>
      </c>
      <c r="BR24" s="47">
        <f>HLOOKUP(BR11,'[1]PIVOT_TABLE_GT'!$A$2:$DV$56,42,FALSE)</f>
        <v>0</v>
      </c>
      <c r="BS24" s="47">
        <f>HLOOKUP(BS11,'[1]PIVOT_TABLE_GT'!$A$2:$DV$56,42,FALSE)</f>
        <v>0</v>
      </c>
      <c r="BT24" s="47">
        <f>HLOOKUP(BT11,'[1]PIVOT_TABLE_GT'!$A$2:$DV$56,42,FALSE)</f>
        <v>0</v>
      </c>
      <c r="BU24" s="47">
        <f>HLOOKUP(BU11,'[1]PIVOT_TABLE_GT'!$A$2:$DV$56,42,FALSE)</f>
        <v>0</v>
      </c>
      <c r="BV24" s="47">
        <f>HLOOKUP(BV11,'[1]PIVOT_TABLE_GT'!$A$2:$DV$56,42,FALSE)</f>
        <v>0</v>
      </c>
      <c r="BW24" s="47">
        <f>HLOOKUP(BW11,'[1]PIVOT_TABLE_GT'!$A$2:$DV$56,42,FALSE)</f>
        <v>0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50"/>
    </row>
    <row r="25" spans="1:85" ht="12.75">
      <c r="A25" s="33">
        <v>601</v>
      </c>
      <c r="B25" s="34" t="s">
        <v>106</v>
      </c>
      <c r="C25" s="35">
        <f t="shared" si="6"/>
        <v>-117929747.12999995</v>
      </c>
      <c r="D25" s="36">
        <f>D26+D29+D32</f>
        <v>-12316975.989999995</v>
      </c>
      <c r="E25" s="36">
        <f aca="true" t="shared" si="11" ref="E25:BP25">E26+E29+E32</f>
        <v>-645130.4300000006</v>
      </c>
      <c r="F25" s="36">
        <f t="shared" si="11"/>
        <v>0</v>
      </c>
      <c r="G25" s="36">
        <f t="shared" si="11"/>
        <v>-1865834.7700000003</v>
      </c>
      <c r="H25" s="36">
        <f t="shared" si="11"/>
        <v>-1265.47</v>
      </c>
      <c r="I25" s="36">
        <f t="shared" si="11"/>
        <v>-746039.87</v>
      </c>
      <c r="J25" s="36">
        <f t="shared" si="11"/>
        <v>0</v>
      </c>
      <c r="K25" s="36">
        <f t="shared" si="11"/>
        <v>664072.4700000001</v>
      </c>
      <c r="L25" s="36">
        <f t="shared" si="11"/>
        <v>-43235736.6</v>
      </c>
      <c r="M25" s="36">
        <f t="shared" si="11"/>
        <v>-4300937.8999999985</v>
      </c>
      <c r="N25" s="36">
        <f t="shared" si="11"/>
        <v>-38468244.70999999</v>
      </c>
      <c r="O25" s="36">
        <f t="shared" si="11"/>
        <v>36193.589999999975</v>
      </c>
      <c r="P25" s="36">
        <f t="shared" si="11"/>
        <v>-724892.7700000003</v>
      </c>
      <c r="Q25" s="36">
        <f t="shared" si="11"/>
        <v>-1809853.3400000008</v>
      </c>
      <c r="R25" s="36">
        <f t="shared" si="11"/>
        <v>0</v>
      </c>
      <c r="S25" s="36">
        <f t="shared" si="11"/>
        <v>-547080.9400000001</v>
      </c>
      <c r="T25" s="36">
        <f t="shared" si="11"/>
        <v>-635557.8799999999</v>
      </c>
      <c r="U25" s="36">
        <f t="shared" si="11"/>
        <v>-5138.52</v>
      </c>
      <c r="V25" s="36">
        <f t="shared" si="11"/>
        <v>-87287.38</v>
      </c>
      <c r="W25" s="36">
        <f t="shared" si="11"/>
        <v>4759.3099999999395</v>
      </c>
      <c r="X25" s="36">
        <f t="shared" si="11"/>
        <v>0</v>
      </c>
      <c r="Y25" s="36">
        <f t="shared" si="11"/>
        <v>0</v>
      </c>
      <c r="Z25" s="36">
        <f t="shared" si="11"/>
        <v>-1781470.7000000007</v>
      </c>
      <c r="AA25" s="36">
        <f t="shared" si="11"/>
        <v>0</v>
      </c>
      <c r="AB25" s="36">
        <f t="shared" si="11"/>
        <v>0</v>
      </c>
      <c r="AC25" s="36">
        <f t="shared" si="11"/>
        <v>2158685.7199999997</v>
      </c>
      <c r="AD25" s="36">
        <f t="shared" si="11"/>
        <v>-20347.6</v>
      </c>
      <c r="AE25" s="36">
        <f t="shared" si="11"/>
        <v>0</v>
      </c>
      <c r="AF25" s="36">
        <f t="shared" si="11"/>
        <v>0</v>
      </c>
      <c r="AG25" s="36">
        <f t="shared" si="11"/>
        <v>0</v>
      </c>
      <c r="AH25" s="36">
        <f t="shared" si="11"/>
        <v>0</v>
      </c>
      <c r="AI25" s="36">
        <f t="shared" si="11"/>
        <v>0</v>
      </c>
      <c r="AJ25" s="36">
        <f t="shared" si="11"/>
        <v>0</v>
      </c>
      <c r="AK25" s="36">
        <f t="shared" si="11"/>
        <v>0</v>
      </c>
      <c r="AL25" s="36">
        <f t="shared" si="11"/>
        <v>0</v>
      </c>
      <c r="AM25" s="36">
        <f t="shared" si="11"/>
        <v>0</v>
      </c>
      <c r="AN25" s="36">
        <f t="shared" si="11"/>
        <v>0</v>
      </c>
      <c r="AO25" s="36">
        <f t="shared" si="11"/>
        <v>0</v>
      </c>
      <c r="AP25" s="36">
        <f t="shared" si="11"/>
        <v>0</v>
      </c>
      <c r="AQ25" s="36">
        <f t="shared" si="11"/>
        <v>0</v>
      </c>
      <c r="AR25" s="36">
        <f t="shared" si="11"/>
        <v>0</v>
      </c>
      <c r="AS25" s="36">
        <f t="shared" si="11"/>
        <v>0</v>
      </c>
      <c r="AT25" s="36">
        <f t="shared" si="11"/>
        <v>-3091517.3999999994</v>
      </c>
      <c r="AU25" s="36">
        <f t="shared" si="11"/>
        <v>0</v>
      </c>
      <c r="AV25" s="36">
        <f t="shared" si="11"/>
        <v>0</v>
      </c>
      <c r="AW25" s="36">
        <f t="shared" si="11"/>
        <v>0</v>
      </c>
      <c r="AX25" s="36">
        <f t="shared" si="11"/>
        <v>0</v>
      </c>
      <c r="AY25" s="36">
        <f t="shared" si="11"/>
        <v>0</v>
      </c>
      <c r="AZ25" s="36">
        <f t="shared" si="11"/>
        <v>0</v>
      </c>
      <c r="BA25" s="36">
        <f t="shared" si="11"/>
        <v>0</v>
      </c>
      <c r="BB25" s="36">
        <f t="shared" si="11"/>
        <v>0</v>
      </c>
      <c r="BC25" s="36">
        <f t="shared" si="11"/>
        <v>-810307.0699999993</v>
      </c>
      <c r="BD25" s="36">
        <f t="shared" si="11"/>
        <v>0</v>
      </c>
      <c r="BE25" s="36">
        <f t="shared" si="11"/>
        <v>-1384769.930000001</v>
      </c>
      <c r="BF25" s="36">
        <f t="shared" si="11"/>
        <v>-35297.5</v>
      </c>
      <c r="BG25" s="36">
        <f t="shared" si="11"/>
        <v>-354788.38999999873</v>
      </c>
      <c r="BH25" s="36">
        <f t="shared" si="11"/>
        <v>-1059526.3099999996</v>
      </c>
      <c r="BI25" s="36">
        <f t="shared" si="11"/>
        <v>0</v>
      </c>
      <c r="BJ25" s="36">
        <f t="shared" si="11"/>
        <v>-70551.13</v>
      </c>
      <c r="BK25" s="36">
        <f t="shared" si="11"/>
        <v>-379.85</v>
      </c>
      <c r="BL25" s="36">
        <f t="shared" si="11"/>
        <v>0</v>
      </c>
      <c r="BM25" s="36">
        <f t="shared" si="11"/>
        <v>0</v>
      </c>
      <c r="BN25" s="36">
        <f t="shared" si="11"/>
        <v>0</v>
      </c>
      <c r="BO25" s="36">
        <f t="shared" si="11"/>
        <v>0</v>
      </c>
      <c r="BP25" s="36">
        <f t="shared" si="11"/>
        <v>0</v>
      </c>
      <c r="BQ25" s="36">
        <f aca="true" t="shared" si="12" ref="BQ25:BW25">BQ26+BQ29+BQ32</f>
        <v>0</v>
      </c>
      <c r="BR25" s="36">
        <f t="shared" si="12"/>
        <v>0</v>
      </c>
      <c r="BS25" s="36">
        <f t="shared" si="12"/>
        <v>0</v>
      </c>
      <c r="BT25" s="36">
        <f t="shared" si="12"/>
        <v>0</v>
      </c>
      <c r="BU25" s="36">
        <f t="shared" si="12"/>
        <v>-6556707.659999998</v>
      </c>
      <c r="BV25" s="36">
        <f t="shared" si="12"/>
        <v>-237818.1100000001</v>
      </c>
      <c r="BW25" s="36">
        <f t="shared" si="12"/>
        <v>0</v>
      </c>
      <c r="BX25" s="37"/>
      <c r="BY25" s="37"/>
      <c r="BZ25" s="37"/>
      <c r="CA25" s="38"/>
      <c r="CB25" s="38"/>
      <c r="CC25" s="38"/>
      <c r="CD25" s="38"/>
      <c r="CE25" s="38"/>
      <c r="CF25" s="38"/>
      <c r="CG25" s="27"/>
    </row>
    <row r="26" spans="1:85" ht="12.75">
      <c r="A26" s="39">
        <v>60101</v>
      </c>
      <c r="B26" s="40" t="s">
        <v>107</v>
      </c>
      <c r="C26" s="41">
        <f t="shared" si="6"/>
        <v>-168507952.17</v>
      </c>
      <c r="D26" s="51">
        <f aca="true" t="shared" si="13" ref="D26:BQ26">D27+D28</f>
        <v>-28647900.519999996</v>
      </c>
      <c r="E26" s="52">
        <f t="shared" si="13"/>
        <v>-1256793.9000000004</v>
      </c>
      <c r="F26" s="52">
        <f t="shared" si="13"/>
        <v>-2862745.5500000007</v>
      </c>
      <c r="G26" s="52">
        <f t="shared" si="13"/>
        <v>-3306234.33</v>
      </c>
      <c r="H26" s="52">
        <f t="shared" si="13"/>
        <v>-1265.47</v>
      </c>
      <c r="I26" s="52">
        <f t="shared" si="13"/>
        <v>-869265.6299999999</v>
      </c>
      <c r="J26" s="52">
        <f t="shared" si="13"/>
        <v>0</v>
      </c>
      <c r="K26" s="52">
        <f t="shared" si="13"/>
        <v>624056.79</v>
      </c>
      <c r="L26" s="52">
        <f t="shared" si="13"/>
        <v>-65872621.5</v>
      </c>
      <c r="M26" s="52">
        <f t="shared" si="13"/>
        <v>-4344335.3999999985</v>
      </c>
      <c r="N26" s="52">
        <f t="shared" si="13"/>
        <v>-40116346.44</v>
      </c>
      <c r="O26" s="52">
        <f t="shared" si="13"/>
        <v>6004.939999999973</v>
      </c>
      <c r="P26" s="52">
        <f t="shared" si="13"/>
        <v>-890000.3000000003</v>
      </c>
      <c r="Q26" s="52">
        <f t="shared" si="13"/>
        <v>-2793289.9300000006</v>
      </c>
      <c r="R26" s="52">
        <f t="shared" si="13"/>
        <v>0</v>
      </c>
      <c r="S26" s="52">
        <f t="shared" si="13"/>
        <v>-548544.04</v>
      </c>
      <c r="T26" s="52">
        <f t="shared" si="13"/>
        <v>1812833.75</v>
      </c>
      <c r="U26" s="52">
        <f t="shared" si="13"/>
        <v>-5138.52</v>
      </c>
      <c r="V26" s="52">
        <f t="shared" si="13"/>
        <v>-87130.38</v>
      </c>
      <c r="W26" s="52">
        <f t="shared" si="13"/>
        <v>78977.66999999993</v>
      </c>
      <c r="X26" s="52">
        <f t="shared" si="13"/>
        <v>18074.610000000004</v>
      </c>
      <c r="Y26" s="52">
        <f t="shared" si="13"/>
        <v>0</v>
      </c>
      <c r="Z26" s="52">
        <f t="shared" si="13"/>
        <v>-3562941.45</v>
      </c>
      <c r="AA26" s="52">
        <f t="shared" si="13"/>
        <v>0</v>
      </c>
      <c r="AB26" s="52">
        <f t="shared" si="13"/>
        <v>0</v>
      </c>
      <c r="AC26" s="52">
        <f t="shared" si="13"/>
        <v>4022408.79</v>
      </c>
      <c r="AD26" s="52">
        <f t="shared" si="13"/>
        <v>-20347.6</v>
      </c>
      <c r="AE26" s="52">
        <f t="shared" si="13"/>
        <v>0</v>
      </c>
      <c r="AF26" s="52">
        <f t="shared" si="13"/>
        <v>0</v>
      </c>
      <c r="AG26" s="52">
        <f>AG27+AG28</f>
        <v>0</v>
      </c>
      <c r="AH26" s="52">
        <f>AH27+AH28</f>
        <v>0</v>
      </c>
      <c r="AI26" s="52">
        <f>AI27+AI28</f>
        <v>0</v>
      </c>
      <c r="AJ26" s="52">
        <f t="shared" si="13"/>
        <v>0</v>
      </c>
      <c r="AK26" s="52">
        <f t="shared" si="13"/>
        <v>0</v>
      </c>
      <c r="AL26" s="52">
        <f t="shared" si="13"/>
        <v>0</v>
      </c>
      <c r="AM26" s="52">
        <f>AM27+AM28</f>
        <v>0</v>
      </c>
      <c r="AN26" s="52">
        <f t="shared" si="13"/>
        <v>0</v>
      </c>
      <c r="AO26" s="52">
        <f>AO27+AO28</f>
        <v>0</v>
      </c>
      <c r="AP26" s="52">
        <f>AP27+AP28</f>
        <v>0</v>
      </c>
      <c r="AQ26" s="52">
        <f>AQ27+AQ28</f>
        <v>0</v>
      </c>
      <c r="AR26" s="52">
        <f t="shared" si="13"/>
        <v>0</v>
      </c>
      <c r="AS26" s="52">
        <f t="shared" si="13"/>
        <v>0</v>
      </c>
      <c r="AT26" s="52">
        <f t="shared" si="13"/>
        <v>-3364926.3599999994</v>
      </c>
      <c r="AU26" s="52">
        <f t="shared" si="13"/>
        <v>0</v>
      </c>
      <c r="AV26" s="52">
        <f t="shared" si="13"/>
        <v>0</v>
      </c>
      <c r="AW26" s="52">
        <f t="shared" si="13"/>
        <v>0</v>
      </c>
      <c r="AX26" s="52">
        <f t="shared" si="13"/>
        <v>0</v>
      </c>
      <c r="AY26" s="52">
        <f t="shared" si="13"/>
        <v>0</v>
      </c>
      <c r="AZ26" s="52">
        <f t="shared" si="13"/>
        <v>0</v>
      </c>
      <c r="BA26" s="52">
        <f t="shared" si="13"/>
        <v>0</v>
      </c>
      <c r="BB26" s="52">
        <f t="shared" si="13"/>
        <v>0</v>
      </c>
      <c r="BC26" s="52">
        <f t="shared" si="13"/>
        <v>-811125.4499999993</v>
      </c>
      <c r="BD26" s="52">
        <f>BD27+BD28</f>
        <v>0</v>
      </c>
      <c r="BE26" s="52">
        <f t="shared" si="13"/>
        <v>-3645290.130000001</v>
      </c>
      <c r="BF26" s="52">
        <f t="shared" si="13"/>
        <v>-140105.26000000024</v>
      </c>
      <c r="BG26" s="52">
        <f t="shared" si="13"/>
        <v>-2424756.3599999994</v>
      </c>
      <c r="BH26" s="52">
        <f t="shared" si="13"/>
        <v>-1117390.8099999996</v>
      </c>
      <c r="BI26" s="52">
        <f t="shared" si="13"/>
        <v>0</v>
      </c>
      <c r="BJ26" s="52">
        <f>BJ27+BJ28</f>
        <v>-70551.13</v>
      </c>
      <c r="BK26" s="52">
        <f t="shared" si="13"/>
        <v>-379.85</v>
      </c>
      <c r="BL26" s="52">
        <f t="shared" si="13"/>
        <v>-197269.58</v>
      </c>
      <c r="BM26" s="52">
        <f t="shared" si="13"/>
        <v>-1032648.58</v>
      </c>
      <c r="BN26" s="52">
        <f t="shared" si="13"/>
        <v>59916.86</v>
      </c>
      <c r="BO26" s="52">
        <f t="shared" si="13"/>
        <v>-333206.37000000005</v>
      </c>
      <c r="BP26" s="53">
        <f t="shared" si="13"/>
        <v>0</v>
      </c>
      <c r="BQ26" s="53">
        <f t="shared" si="13"/>
        <v>0</v>
      </c>
      <c r="BR26" s="53">
        <f aca="true" t="shared" si="14" ref="BR26:BW26">BR27+BR28</f>
        <v>29781.54</v>
      </c>
      <c r="BS26" s="53">
        <f t="shared" si="14"/>
        <v>-32915.68</v>
      </c>
      <c r="BT26" s="53">
        <f t="shared" si="14"/>
        <v>0</v>
      </c>
      <c r="BU26" s="53">
        <f t="shared" si="14"/>
        <v>-6478777.259999998</v>
      </c>
      <c r="BV26" s="52">
        <f t="shared" si="14"/>
        <v>-325763.3400000001</v>
      </c>
      <c r="BW26" s="52">
        <f t="shared" si="14"/>
        <v>0</v>
      </c>
      <c r="BX26" s="37"/>
      <c r="BY26" s="37"/>
      <c r="BZ26" s="37"/>
      <c r="CA26" s="38"/>
      <c r="CB26" s="38"/>
      <c r="CC26" s="38"/>
      <c r="CD26" s="38"/>
      <c r="CE26" s="38"/>
      <c r="CF26" s="38"/>
      <c r="CG26" s="27"/>
    </row>
    <row r="27" spans="1:85" ht="12.75">
      <c r="A27" s="43">
        <v>601011</v>
      </c>
      <c r="B27" s="54" t="s">
        <v>108</v>
      </c>
      <c r="C27" s="30">
        <f t="shared" si="6"/>
        <v>-974378603.4899999</v>
      </c>
      <c r="D27" s="55">
        <f>HLOOKUP(D11,'[1]PIVOT_TABLE_GT'!$A$2:$DV$56,28,FALSE)</f>
        <v>-139963533.57</v>
      </c>
      <c r="E27" s="55">
        <f>HLOOKUP(E11,'[1]PIVOT_TABLE_GT'!$A$2:$DV$56,28,FALSE)</f>
        <v>-8928101.75</v>
      </c>
      <c r="F27" s="55">
        <f>HLOOKUP(F11,'[1]PIVOT_TABLE_GT'!$A$2:$DV$56,28,FALSE)</f>
        <v>-25309936.32</v>
      </c>
      <c r="G27" s="55">
        <f>HLOOKUP(G11,'[1]PIVOT_TABLE_GT'!$A$2:$DV$56,28,FALSE)</f>
        <v>-8030763.05</v>
      </c>
      <c r="H27" s="55">
        <f>HLOOKUP(H11,'[1]PIVOT_TABLE_GT'!$A$2:$DV$56,28,FALSE)</f>
        <v>-2665.69</v>
      </c>
      <c r="I27" s="55">
        <f>HLOOKUP(I11,'[1]PIVOT_TABLE_GT'!$A$2:$DV$56,28,FALSE)</f>
        <v>-3856489.38</v>
      </c>
      <c r="J27" s="55">
        <f>HLOOKUP(J11,'[1]PIVOT_TABLE_GT'!$A$2:$DV$56,28,FALSE)</f>
        <v>0</v>
      </c>
      <c r="K27" s="55">
        <f>HLOOKUP(K11,'[1]PIVOT_TABLE_GT'!$A$2:$DV$56,28,FALSE)</f>
        <v>-337367.73</v>
      </c>
      <c r="L27" s="55">
        <f>HLOOKUP(L11,'[1]PIVOT_TABLE_GT'!$A$2:$DV$56,28,FALSE)</f>
        <v>-325234247.44</v>
      </c>
      <c r="M27" s="55">
        <f>HLOOKUP(M11,'[1]PIVOT_TABLE_GT'!$A$2:$DV$56,28,FALSE)</f>
        <v>-25487972.83</v>
      </c>
      <c r="N27" s="55">
        <f>HLOOKUP(N11,'[1]PIVOT_TABLE_GT'!$A$2:$DV$56,28,FALSE)</f>
        <v>-297272962.64</v>
      </c>
      <c r="O27" s="55">
        <f>HLOOKUP(O11,'[1]PIVOT_TABLE_GT'!$A$2:$DV$56,28,FALSE)</f>
        <v>-246207.42</v>
      </c>
      <c r="P27" s="55">
        <f>HLOOKUP(P11,'[1]PIVOT_TABLE_GT'!$A$2:$DV$56,28,FALSE)</f>
        <v>-4785594.86</v>
      </c>
      <c r="Q27" s="55">
        <f>HLOOKUP(Q11,'[1]PIVOT_TABLE_GT'!$A$2:$DV$56,28,FALSE)</f>
        <v>-9727990.46</v>
      </c>
      <c r="R27" s="55">
        <f>HLOOKUP(R11,'[1]PIVOT_TABLE_GT'!$A$2:$DV$56,28,FALSE)</f>
        <v>0</v>
      </c>
      <c r="S27" s="55">
        <f>HLOOKUP(S11,'[1]PIVOT_TABLE_GT'!$A$2:$DV$56,28,FALSE)</f>
        <v>-3551707.97</v>
      </c>
      <c r="T27" s="55">
        <f>HLOOKUP(T11,'[1]PIVOT_TABLE_GT'!$A$2:$DV$56,28,FALSE)</f>
        <v>-7859284.85</v>
      </c>
      <c r="U27" s="55">
        <f>HLOOKUP(U11,'[1]PIVOT_TABLE_GT'!$A$2:$DV$56,28,FALSE)</f>
        <v>-23298.46</v>
      </c>
      <c r="V27" s="55">
        <f>HLOOKUP(V11,'[1]PIVOT_TABLE_GT'!$A$2:$DV$56,28,FALSE)</f>
        <v>-1119925.29</v>
      </c>
      <c r="W27" s="55">
        <f>HLOOKUP(W11,'[1]PIVOT_TABLE_GT'!$A$2:$DV$56,28,FALSE)</f>
        <v>-562987.77</v>
      </c>
      <c r="X27" s="55">
        <f>HLOOKUP(X11,'[1]PIVOT_TABLE_GT'!$A$2:$DV$56,28,FALSE)</f>
        <v>-22069.55</v>
      </c>
      <c r="Y27" s="55">
        <f>HLOOKUP(Y11,'[1]PIVOT_TABLE_GT'!$A$2:$DV$56,28,FALSE)</f>
        <v>0</v>
      </c>
      <c r="Z27" s="55">
        <f>HLOOKUP(Z11,'[1]PIVOT_TABLE_GT'!$A$2:$DV$56,28,FALSE)</f>
        <v>-10331925.99</v>
      </c>
      <c r="AA27" s="55">
        <f>HLOOKUP(AA11,'[1]PIVOT_TABLE_GT'!$A$2:$DV$56,28,FALSE)</f>
        <v>0</v>
      </c>
      <c r="AB27" s="55">
        <f>HLOOKUP(AB11,'[1]PIVOT_TABLE_GT'!$A$2:$DV$56,28,FALSE)</f>
        <v>0</v>
      </c>
      <c r="AC27" s="55">
        <f>HLOOKUP(AC11,'[1]PIVOT_TABLE_GT'!$A$2:$DV$56,28,FALSE)</f>
        <v>-2301279.91</v>
      </c>
      <c r="AD27" s="55">
        <f>HLOOKUP(AD11,'[1]PIVOT_TABLE_GT'!$A$2:$DV$56,28,FALSE)</f>
        <v>-20347.6</v>
      </c>
      <c r="AE27" s="55">
        <f>HLOOKUP(AE11,'[1]PIVOT_TABLE_GT'!$A$2:$DV$56,28,FALSE)</f>
        <v>0</v>
      </c>
      <c r="AF27" s="55">
        <f>HLOOKUP(AF11,'[1]PIVOT_TABLE_GT'!$A$2:$DV$56,28,FALSE)</f>
        <v>0</v>
      </c>
      <c r="AG27" s="55">
        <f>HLOOKUP(AG11,'[1]PIVOT_TABLE_GT'!$A$2:$DV$56,28,FALSE)</f>
        <v>0</v>
      </c>
      <c r="AH27" s="55">
        <f>HLOOKUP(AH11,'[1]PIVOT_TABLE_GT'!$A$2:$DV$56,28,FALSE)</f>
        <v>0</v>
      </c>
      <c r="AI27" s="55">
        <f>HLOOKUP(AI11,'[1]PIVOT_TABLE_GT'!$A$2:$DV$56,28,FALSE)</f>
        <v>0</v>
      </c>
      <c r="AJ27" s="55">
        <f>HLOOKUP(AJ11,'[1]PIVOT_TABLE_GT'!$A$2:$DV$56,28,FALSE)</f>
        <v>0</v>
      </c>
      <c r="AK27" s="55">
        <f>HLOOKUP(AK11,'[1]PIVOT_TABLE_GT'!$A$2:$DV$56,28,FALSE)</f>
        <v>0</v>
      </c>
      <c r="AL27" s="55">
        <f>HLOOKUP(AL11,'[1]PIVOT_TABLE_GT'!$A$2:$DV$56,28,FALSE)</f>
        <v>0</v>
      </c>
      <c r="AM27" s="55">
        <f>HLOOKUP(AM11,'[1]PIVOT_TABLE_GT'!$A$2:$DV$56,28,FALSE)</f>
        <v>0</v>
      </c>
      <c r="AN27" s="55">
        <f>HLOOKUP(AN11,'[1]PIVOT_TABLE_GT'!$A$2:$DV$56,28,FALSE)</f>
        <v>0</v>
      </c>
      <c r="AO27" s="55">
        <f>HLOOKUP(AO11,'[1]PIVOT_TABLE_GT'!$A$2:$DV$56,28,FALSE)</f>
        <v>0</v>
      </c>
      <c r="AP27" s="55">
        <f>HLOOKUP(AP11,'[1]PIVOT_TABLE_GT'!$A$2:$DV$56,28,FALSE)</f>
        <v>0</v>
      </c>
      <c r="AQ27" s="55">
        <f>HLOOKUP(AQ11,'[1]PIVOT_TABLE_GT'!$A$2:$DV$56,28,FALSE)</f>
        <v>0</v>
      </c>
      <c r="AR27" s="55">
        <f>HLOOKUP(AR11,'[1]PIVOT_TABLE_GT'!$A$2:$DV$56,28,FALSE)</f>
        <v>0</v>
      </c>
      <c r="AS27" s="55">
        <f>HLOOKUP(AS11,'[1]PIVOT_TABLE_GT'!$A$2:$DV$56,28,FALSE)</f>
        <v>0</v>
      </c>
      <c r="AT27" s="55">
        <f>HLOOKUP(AT11,'[1]PIVOT_TABLE_GT'!$A$2:$DV$56,28,FALSE)+GETPIVOTDATA("TUTAR",'[1]PIVOT_TABLE_GT'!$A$3,"BRANŞ KOD","751","HESAP ADI","Kazanılmamış Primler Karşılığı (+/-)")</f>
        <v>-17611907.84</v>
      </c>
      <c r="AU27" s="55">
        <f>HLOOKUP(AU11,'[1]PIVOT_TABLE_GT'!$A$2:$DV$56,28,FALSE)</f>
        <v>0</v>
      </c>
      <c r="AV27" s="55">
        <f>HLOOKUP(AV11,'[1]PIVOT_TABLE_GT'!$A$2:$DV$56,28,FALSE)</f>
        <v>0</v>
      </c>
      <c r="AW27" s="55">
        <f>HLOOKUP(AW11,'[1]PIVOT_TABLE_GT'!$A$2:$DV$56,28,FALSE)</f>
        <v>0</v>
      </c>
      <c r="AX27" s="55">
        <f>HLOOKUP(AX11,'[1]PIVOT_TABLE_GT'!$A$2:$DV$56,28,FALSE)</f>
        <v>0</v>
      </c>
      <c r="AY27" s="55">
        <f>HLOOKUP(AY11,'[1]PIVOT_TABLE_GT'!$A$2:$DV$56,28,FALSE)</f>
        <v>0</v>
      </c>
      <c r="AZ27" s="55">
        <f>HLOOKUP(AZ11,'[1]PIVOT_TABLE_GT'!$A$2:$DV$56,28,FALSE)</f>
        <v>0</v>
      </c>
      <c r="BA27" s="55">
        <f>HLOOKUP(BA11,'[1]PIVOT_TABLE_GT'!$A$2:$DV$56,28,FALSE)</f>
        <v>0</v>
      </c>
      <c r="BB27" s="55">
        <f>HLOOKUP(BB11,'[1]PIVOT_TABLE_GT'!$A$2:$DV$56,28,FALSE)</f>
        <v>0</v>
      </c>
      <c r="BC27" s="55">
        <f>HLOOKUP(BC11,'[1]PIVOT_TABLE_GT'!$A$2:$DV$56,28,FALSE)</f>
        <v>-5606065.18</v>
      </c>
      <c r="BD27" s="55">
        <f>HLOOKUP(BD11,'[1]PIVOT_TABLE_GT'!$A$2:$DV$56,28,FALSE)</f>
        <v>0</v>
      </c>
      <c r="BE27" s="55">
        <f>HLOOKUP(BE11,'[1]PIVOT_TABLE_GT'!$A$2:$DV$56,28,FALSE)</f>
        <v>-11526196.63</v>
      </c>
      <c r="BF27" s="55">
        <f>HLOOKUP(BF11,'[1]PIVOT_TABLE_GT'!$A$2:$DV$56,28,FALSE)</f>
        <v>-3245389.47</v>
      </c>
      <c r="BG27" s="55">
        <f>HLOOKUP(BG11,'[1]PIVOT_TABLE_GT'!$A$2:$DV$56,28,FALSE)</f>
        <v>-19247058.15</v>
      </c>
      <c r="BH27" s="55">
        <f>HLOOKUP(BH11,'[1]PIVOT_TABLE_GT'!$A$2:$DV$56,28,FALSE)</f>
        <v>-6166603.35</v>
      </c>
      <c r="BI27" s="55">
        <f>HLOOKUP(BI11,'[1]PIVOT_TABLE_GT'!$A$2:$DV$56,28,FALSE)</f>
        <v>0</v>
      </c>
      <c r="BJ27" s="55">
        <f>HLOOKUP(BJ11,'[1]PIVOT_TABLE_GT'!$A$2:$DV$56,28,FALSE)</f>
        <v>-70551.13</v>
      </c>
      <c r="BK27" s="55">
        <f>HLOOKUP(BK11,'[1]PIVOT_TABLE_GT'!$A$2:$DV$56,28,FALSE)</f>
        <v>-1322.02</v>
      </c>
      <c r="BL27" s="55">
        <f>HLOOKUP(BL11,'[1]PIVOT_TABLE_GT'!$A$2:$DV$56,28,FALSE)</f>
        <v>-333890.93</v>
      </c>
      <c r="BM27" s="55">
        <f>HLOOKUP(BM11,'[1]PIVOT_TABLE_GT'!$A$2:$DV$56,28,FALSE)</f>
        <v>-1121821.95</v>
      </c>
      <c r="BN27" s="55">
        <f>HLOOKUP(BN11,'[1]PIVOT_TABLE_GT'!$A$2:$DV$56,28,FALSE)</f>
        <v>0</v>
      </c>
      <c r="BO27" s="55">
        <f>HLOOKUP(BO11,'[1]PIVOT_TABLE_GT'!$A$2:$DV$56,28,FALSE)</f>
        <v>-653559.68</v>
      </c>
      <c r="BP27" s="55">
        <f>HLOOKUP(BP11,'[1]PIVOT_TABLE_GT'!$A$2:$DV$56,28,FALSE)</f>
        <v>0</v>
      </c>
      <c r="BQ27" s="55">
        <f>HLOOKUP(BQ11,'[1]PIVOT_TABLE_GT'!$A$2:$DV$56,28,FALSE)</f>
        <v>0</v>
      </c>
      <c r="BR27" s="55">
        <f>HLOOKUP(BR11,'[1]PIVOT_TABLE_GT'!$A$2:$DV$56,28,FALSE)</f>
        <v>-30020.78</v>
      </c>
      <c r="BS27" s="55">
        <f>HLOOKUP(BS11,'[1]PIVOT_TABLE_GT'!$A$2:$DV$56,28,FALSE)</f>
        <v>-32915.68</v>
      </c>
      <c r="BT27" s="55">
        <f>HLOOKUP(BT11,'[1]PIVOT_TABLE_GT'!$A$2:$DV$56,28,FALSE)</f>
        <v>0</v>
      </c>
      <c r="BU27" s="55">
        <f>HLOOKUP(BU11,'[1]PIVOT_TABLE_GT'!$A$2:$DV$56,28,FALSE)</f>
        <v>-32479856.58</v>
      </c>
      <c r="BV27" s="55">
        <f>HLOOKUP(BV11,'[1]PIVOT_TABLE_GT'!$A$2:$DV$56,28,FALSE)</f>
        <v>-1274783.59</v>
      </c>
      <c r="BW27" s="55">
        <f>HLOOKUP(BW11,'[1]PIVOT_TABLE_GT'!$A$2:$DV$56,28,FALSE)</f>
        <v>0</v>
      </c>
      <c r="BX27" s="37"/>
      <c r="BY27" s="37"/>
      <c r="BZ27" s="37"/>
      <c r="CA27" s="38"/>
      <c r="CB27" s="38"/>
      <c r="CC27" s="38"/>
      <c r="CD27" s="38"/>
      <c r="CE27" s="38"/>
      <c r="CF27" s="38"/>
      <c r="CG27" s="27"/>
    </row>
    <row r="28" spans="1:85" ht="12.75">
      <c r="A28" s="43">
        <v>601012</v>
      </c>
      <c r="B28" s="54" t="s">
        <v>109</v>
      </c>
      <c r="C28" s="30">
        <f t="shared" si="6"/>
        <v>805870651.32</v>
      </c>
      <c r="D28" s="55">
        <f>HLOOKUP(D11,'[1]PIVOT_TABLE_GT'!$A$2:$DV$56,13,FALSE)</f>
        <v>111315633.05</v>
      </c>
      <c r="E28" s="55">
        <f>HLOOKUP(E11,'[1]PIVOT_TABLE_GT'!$A$2:$DV$56,13,FALSE)</f>
        <v>7671307.85</v>
      </c>
      <c r="F28" s="55">
        <f>HLOOKUP(F11,'[1]PIVOT_TABLE_GT'!$A$2:$DV$56,13,FALSE)</f>
        <v>22447190.77</v>
      </c>
      <c r="G28" s="55">
        <f>HLOOKUP(G11,'[1]PIVOT_TABLE_GT'!$A$2:$DV$56,13,FALSE)</f>
        <v>4724528.72</v>
      </c>
      <c r="H28" s="55">
        <f>HLOOKUP(H11,'[1]PIVOT_TABLE_GT'!$A$2:$DV$56,13,FALSE)</f>
        <v>1400.22</v>
      </c>
      <c r="I28" s="55">
        <f>HLOOKUP(I11,'[1]PIVOT_TABLE_GT'!$A$2:$DV$56,13,FALSE)</f>
        <v>2987223.75</v>
      </c>
      <c r="J28" s="55">
        <f>HLOOKUP(J11,'[1]PIVOT_TABLE_GT'!$A$2:$DV$56,13,FALSE)</f>
        <v>0</v>
      </c>
      <c r="K28" s="55">
        <f>HLOOKUP(K11,'[1]PIVOT_TABLE_GT'!$A$2:$DV$56,13,FALSE)</f>
        <v>961424.52</v>
      </c>
      <c r="L28" s="55">
        <f>HLOOKUP(L11,'[1]PIVOT_TABLE_GT'!$A$2:$DV$56,13,FALSE)</f>
        <v>259361625.94</v>
      </c>
      <c r="M28" s="55">
        <f>HLOOKUP(M11,'[1]PIVOT_TABLE_GT'!$A$2:$DV$56,13,FALSE)</f>
        <v>21143637.43</v>
      </c>
      <c r="N28" s="55">
        <f>HLOOKUP(N11,'[1]PIVOT_TABLE_GT'!$A$2:$DV$56,13,FALSE)</f>
        <v>257156616.2</v>
      </c>
      <c r="O28" s="55">
        <f>HLOOKUP(O11,'[1]PIVOT_TABLE_GT'!$A$2:$DV$56,13,FALSE)</f>
        <v>252212.36</v>
      </c>
      <c r="P28" s="55">
        <f>HLOOKUP(P11,'[1]PIVOT_TABLE_GT'!$A$2:$DV$56,13,FALSE)</f>
        <v>3895594.56</v>
      </c>
      <c r="Q28" s="55">
        <f>HLOOKUP(Q11,'[1]PIVOT_TABLE_GT'!$A$2:$DV$56,13,FALSE)</f>
        <v>6934700.53</v>
      </c>
      <c r="R28" s="55">
        <f>HLOOKUP(R11,'[1]PIVOT_TABLE_GT'!$A$2:$DV$56,13,FALSE)</f>
        <v>0</v>
      </c>
      <c r="S28" s="55">
        <f>HLOOKUP(S11,'[1]PIVOT_TABLE_GT'!$A$2:$DV$56,13,FALSE)</f>
        <v>3003163.93</v>
      </c>
      <c r="T28" s="55">
        <f>HLOOKUP(T11,'[1]PIVOT_TABLE_GT'!$A$2:$DV$56,13,FALSE)</f>
        <v>9672118.6</v>
      </c>
      <c r="U28" s="55">
        <f>HLOOKUP(U11,'[1]PIVOT_TABLE_GT'!$A$2:$DV$56,13,FALSE)</f>
        <v>18159.94</v>
      </c>
      <c r="V28" s="55">
        <f>HLOOKUP(V11,'[1]PIVOT_TABLE_GT'!$A$2:$DV$56,13,FALSE)</f>
        <v>1032794.91</v>
      </c>
      <c r="W28" s="55">
        <f>HLOOKUP(W11,'[1]PIVOT_TABLE_GT'!$A$2:$DV$56,13,FALSE)</f>
        <v>641965.44</v>
      </c>
      <c r="X28" s="55">
        <f>HLOOKUP(X11,'[1]PIVOT_TABLE_GT'!$A$2:$DV$56,13,FALSE)</f>
        <v>40144.16</v>
      </c>
      <c r="Y28" s="55">
        <f>HLOOKUP(Y11,'[1]PIVOT_TABLE_GT'!$A$2:$DV$56,13,FALSE)</f>
        <v>0</v>
      </c>
      <c r="Z28" s="55">
        <f>HLOOKUP(Z11,'[1]PIVOT_TABLE_GT'!$A$2:$DV$56,13,FALSE)</f>
        <v>6768984.54</v>
      </c>
      <c r="AA28" s="55">
        <f>HLOOKUP(AA11,'[1]PIVOT_TABLE_GT'!$A$2:$DV$56,13,FALSE)</f>
        <v>0</v>
      </c>
      <c r="AB28" s="55">
        <f>HLOOKUP(AB11,'[1]PIVOT_TABLE_GT'!$A$2:$DV$56,13,FALSE)</f>
        <v>0</v>
      </c>
      <c r="AC28" s="55">
        <f>HLOOKUP(AC11,'[1]PIVOT_TABLE_GT'!$A$2:$DV$56,13,FALSE)</f>
        <v>6323688.7</v>
      </c>
      <c r="AD28" s="55">
        <f>HLOOKUP(AD11,'[1]PIVOT_TABLE_GT'!$A$2:$DV$56,13,FALSE)</f>
        <v>0</v>
      </c>
      <c r="AE28" s="55">
        <f>HLOOKUP(AE11,'[1]PIVOT_TABLE_GT'!$A$2:$DV$56,13,FALSE)</f>
        <v>0</v>
      </c>
      <c r="AF28" s="55">
        <f>HLOOKUP(AF11,'[1]PIVOT_TABLE_GT'!$A$2:$DV$56,13,FALSE)</f>
        <v>0</v>
      </c>
      <c r="AG28" s="55">
        <f>HLOOKUP(AG11,'[1]PIVOT_TABLE_GT'!$A$2:$DV$56,13,FALSE)</f>
        <v>0</v>
      </c>
      <c r="AH28" s="55">
        <f>HLOOKUP(AH11,'[1]PIVOT_TABLE_GT'!$A$2:$DV$56,13,FALSE)</f>
        <v>0</v>
      </c>
      <c r="AI28" s="55">
        <f>HLOOKUP(AI11,'[1]PIVOT_TABLE_GT'!$A$2:$DV$56,13,FALSE)</f>
        <v>0</v>
      </c>
      <c r="AJ28" s="55">
        <f>HLOOKUP(AJ11,'[1]PIVOT_TABLE_GT'!$A$2:$DV$56,13,FALSE)</f>
        <v>0</v>
      </c>
      <c r="AK28" s="55">
        <f>HLOOKUP(AK11,'[1]PIVOT_TABLE_GT'!$A$2:$DV$56,13,FALSE)</f>
        <v>0</v>
      </c>
      <c r="AL28" s="55">
        <f>HLOOKUP(AL11,'[1]PIVOT_TABLE_GT'!$A$2:$DV$56,13,FALSE)</f>
        <v>0</v>
      </c>
      <c r="AM28" s="55">
        <f>HLOOKUP(AM11,'[1]PIVOT_TABLE_GT'!$A$2:$DV$56,13,FALSE)</f>
        <v>0</v>
      </c>
      <c r="AN28" s="55">
        <f>HLOOKUP(AN11,'[1]PIVOT_TABLE_GT'!$A$2:$DV$56,13,FALSE)</f>
        <v>0</v>
      </c>
      <c r="AO28" s="55">
        <f>HLOOKUP(AO11,'[1]PIVOT_TABLE_GT'!$A$2:$DV$56,13,FALSE)</f>
        <v>0</v>
      </c>
      <c r="AP28" s="55">
        <f>HLOOKUP(AP11,'[1]PIVOT_TABLE_GT'!$A$2:$DV$56,13,FALSE)</f>
        <v>0</v>
      </c>
      <c r="AQ28" s="55">
        <f>HLOOKUP(AQ11,'[1]PIVOT_TABLE_GT'!$A$2:$DV$56,13,FALSE)</f>
        <v>0</v>
      </c>
      <c r="AR28" s="55">
        <f>HLOOKUP(AR11,'[1]PIVOT_TABLE_GT'!$A$2:$DV$56,13,FALSE)</f>
        <v>0</v>
      </c>
      <c r="AS28" s="55">
        <f>HLOOKUP(AS11,'[1]PIVOT_TABLE_GT'!$A$2:$DV$56,13,FALSE)</f>
        <v>0</v>
      </c>
      <c r="AT28" s="55">
        <f>HLOOKUP(AT11,'[1]PIVOT_TABLE_GT'!$A$2:$DV$56,13,FALSE)</f>
        <v>14246981.48</v>
      </c>
      <c r="AU28" s="55">
        <f>HLOOKUP(AU11,'[1]PIVOT_TABLE_GT'!$A$2:$DV$56,13,FALSE)</f>
        <v>0</v>
      </c>
      <c r="AV28" s="55">
        <f>HLOOKUP(AV11,'[1]PIVOT_TABLE_GT'!$A$2:$DV$56,13,FALSE)</f>
        <v>0</v>
      </c>
      <c r="AW28" s="55">
        <f>HLOOKUP(AW11,'[1]PIVOT_TABLE_GT'!$A$2:$DV$56,13,FALSE)</f>
        <v>0</v>
      </c>
      <c r="AX28" s="55">
        <f>HLOOKUP(AX11,'[1]PIVOT_TABLE_GT'!$A$2:$DV$56,13,FALSE)</f>
        <v>0</v>
      </c>
      <c r="AY28" s="55">
        <f>HLOOKUP(AY11,'[1]PIVOT_TABLE_GT'!$A$2:$DV$56,13,FALSE)</f>
        <v>0</v>
      </c>
      <c r="AZ28" s="55">
        <f>HLOOKUP(AZ11,'[1]PIVOT_TABLE_GT'!$A$2:$DV$56,13,FALSE)</f>
        <v>0</v>
      </c>
      <c r="BA28" s="55">
        <f>HLOOKUP(BA11,'[1]PIVOT_TABLE_GT'!$A$2:$DV$56,13,FALSE)</f>
        <v>0</v>
      </c>
      <c r="BB28" s="55">
        <f>HLOOKUP(BB11,'[1]PIVOT_TABLE_GT'!$A$2:$DV$56,13,FALSE)</f>
        <v>0</v>
      </c>
      <c r="BC28" s="55">
        <f>HLOOKUP(BC11,'[1]PIVOT_TABLE_GT'!$A$2:$DV$56,13,FALSE)</f>
        <v>4794939.73</v>
      </c>
      <c r="BD28" s="55">
        <f>HLOOKUP(BD11,'[1]PIVOT_TABLE_GT'!$A$2:$DV$56,13,FALSE)</f>
        <v>0</v>
      </c>
      <c r="BE28" s="55">
        <f>HLOOKUP(BE11,'[1]PIVOT_TABLE_GT'!$A$2:$DV$56,13,FALSE)</f>
        <v>7880906.5</v>
      </c>
      <c r="BF28" s="55">
        <f>HLOOKUP(BF11,'[1]PIVOT_TABLE_GT'!$A$2:$DV$56,13,FALSE)</f>
        <v>3105284.21</v>
      </c>
      <c r="BG28" s="55">
        <f>HLOOKUP(BG11,'[1]PIVOT_TABLE_GT'!$A$2:$DV$56,13,FALSE)</f>
        <v>16822301.79</v>
      </c>
      <c r="BH28" s="55">
        <f>HLOOKUP(BH11,'[1]PIVOT_TABLE_GT'!$A$2:$DV$56,13,FALSE)</f>
        <v>5049212.54</v>
      </c>
      <c r="BI28" s="55">
        <f>HLOOKUP(BI11,'[1]PIVOT_TABLE_GT'!$A$2:$DV$56,13,FALSE)</f>
        <v>0</v>
      </c>
      <c r="BJ28" s="55">
        <f>HLOOKUP(BJ11,'[1]PIVOT_TABLE_GT'!$A$2:$DV$56,13,FALSE)</f>
        <v>0</v>
      </c>
      <c r="BK28" s="55">
        <f>HLOOKUP(BK11,'[1]PIVOT_TABLE_GT'!$A$2:$DV$56,13,FALSE)</f>
        <v>942.17</v>
      </c>
      <c r="BL28" s="55">
        <f>HLOOKUP(BL11,'[1]PIVOT_TABLE_GT'!$A$2:$DV$56,13,FALSE)</f>
        <v>136621.35</v>
      </c>
      <c r="BM28" s="55">
        <f>HLOOKUP(BM11,'[1]PIVOT_TABLE_GT'!$A$2:$DV$56,13,FALSE)</f>
        <v>89173.37</v>
      </c>
      <c r="BN28" s="55">
        <f>HLOOKUP(BN11,'[1]PIVOT_TABLE_GT'!$A$2:$DV$56,13,FALSE)</f>
        <v>59916.86</v>
      </c>
      <c r="BO28" s="55">
        <f>HLOOKUP(BO11,'[1]PIVOT_TABLE_GT'!$A$2:$DV$56,13,FALSE)</f>
        <v>320353.31</v>
      </c>
      <c r="BP28" s="55">
        <f>HLOOKUP(BP11,'[1]PIVOT_TABLE_GT'!$A$2:$DV$56,13,FALSE)</f>
        <v>0</v>
      </c>
      <c r="BQ28" s="55">
        <f>HLOOKUP(BQ11,'[1]PIVOT_TABLE_GT'!$A$2:$DV$56,13,FALSE)</f>
        <v>0</v>
      </c>
      <c r="BR28" s="55">
        <f>HLOOKUP(BR11,'[1]PIVOT_TABLE_GT'!$A$2:$DV$56,13,FALSE)</f>
        <v>59802.32</v>
      </c>
      <c r="BS28" s="55">
        <f>HLOOKUP(BS11,'[1]PIVOT_TABLE_GT'!$A$2:$DV$56,13,FALSE)</f>
        <v>0</v>
      </c>
      <c r="BT28" s="55">
        <f>HLOOKUP(BT11,'[1]PIVOT_TABLE_GT'!$A$2:$DV$56,13,FALSE)</f>
        <v>0</v>
      </c>
      <c r="BU28" s="55">
        <f>HLOOKUP(BU11,'[1]PIVOT_TABLE_GT'!$A$2:$DV$56,13,FALSE)</f>
        <v>26001079.32</v>
      </c>
      <c r="BV28" s="55">
        <f>HLOOKUP(BV11,'[1]PIVOT_TABLE_GT'!$A$2:$DV$56,13,FALSE)</f>
        <v>949020.25</v>
      </c>
      <c r="BW28" s="55">
        <f>HLOOKUP(BW11,'[1]PIVOT_TABLE_GT'!$A$2:$DV$56,13,FALSE)</f>
        <v>0</v>
      </c>
      <c r="BX28" s="37"/>
      <c r="BY28" s="37"/>
      <c r="BZ28" s="37"/>
      <c r="CA28" s="38"/>
      <c r="CB28" s="38"/>
      <c r="CC28" s="38"/>
      <c r="CD28" s="38"/>
      <c r="CE28" s="38"/>
      <c r="CF28" s="38"/>
      <c r="CG28" s="27"/>
    </row>
    <row r="29" spans="1:85" ht="12.75">
      <c r="A29" s="39">
        <v>60102</v>
      </c>
      <c r="B29" s="40" t="s">
        <v>110</v>
      </c>
      <c r="C29" s="41">
        <f t="shared" si="6"/>
        <v>28505279.360000007</v>
      </c>
      <c r="D29" s="51">
        <f>D30+D31</f>
        <v>16330924.530000001</v>
      </c>
      <c r="E29" s="52">
        <f aca="true" t="shared" si="15" ref="E29:BQ29">E30+E31</f>
        <v>611663.4699999997</v>
      </c>
      <c r="F29" s="52">
        <f t="shared" si="15"/>
        <v>2862745.5500000007</v>
      </c>
      <c r="G29" s="52">
        <f t="shared" si="15"/>
        <v>1440399.5599999998</v>
      </c>
      <c r="H29" s="52">
        <f t="shared" si="15"/>
        <v>0</v>
      </c>
      <c r="I29" s="52">
        <f t="shared" si="15"/>
        <v>123225.7599999999</v>
      </c>
      <c r="J29" s="52">
        <f t="shared" si="15"/>
        <v>0</v>
      </c>
      <c r="K29" s="52">
        <f t="shared" si="15"/>
        <v>0</v>
      </c>
      <c r="L29" s="52">
        <f t="shared" si="15"/>
        <v>634163.55</v>
      </c>
      <c r="M29" s="52">
        <f t="shared" si="15"/>
        <v>43397.50000000001</v>
      </c>
      <c r="N29" s="52">
        <f t="shared" si="15"/>
        <v>1648101.7300000004</v>
      </c>
      <c r="O29" s="52">
        <f t="shared" si="15"/>
        <v>0</v>
      </c>
      <c r="P29" s="52">
        <f t="shared" si="15"/>
        <v>165107.53</v>
      </c>
      <c r="Q29" s="52">
        <f t="shared" si="15"/>
        <v>983436.5899999999</v>
      </c>
      <c r="R29" s="52">
        <f t="shared" si="15"/>
        <v>0</v>
      </c>
      <c r="S29" s="52">
        <f t="shared" si="15"/>
        <v>1463.1000000000004</v>
      </c>
      <c r="T29" s="52">
        <f t="shared" si="15"/>
        <v>-2448391.63</v>
      </c>
      <c r="U29" s="52">
        <f t="shared" si="15"/>
        <v>0</v>
      </c>
      <c r="V29" s="52">
        <f t="shared" si="15"/>
        <v>-157</v>
      </c>
      <c r="W29" s="52">
        <f t="shared" si="15"/>
        <v>-74218.35999999999</v>
      </c>
      <c r="X29" s="52">
        <f t="shared" si="15"/>
        <v>-18074.610000000004</v>
      </c>
      <c r="Y29" s="52">
        <f t="shared" si="15"/>
        <v>0</v>
      </c>
      <c r="Z29" s="52">
        <f t="shared" si="15"/>
        <v>1781470.7499999995</v>
      </c>
      <c r="AA29" s="52">
        <f t="shared" si="15"/>
        <v>0</v>
      </c>
      <c r="AB29" s="52">
        <f t="shared" si="15"/>
        <v>0</v>
      </c>
      <c r="AC29" s="52">
        <f t="shared" si="15"/>
        <v>-1863723.07</v>
      </c>
      <c r="AD29" s="52">
        <f t="shared" si="15"/>
        <v>0</v>
      </c>
      <c r="AE29" s="52">
        <f t="shared" si="15"/>
        <v>0</v>
      </c>
      <c r="AF29" s="52">
        <f t="shared" si="15"/>
        <v>0</v>
      </c>
      <c r="AG29" s="52">
        <f>AG30+AG31</f>
        <v>0</v>
      </c>
      <c r="AH29" s="52">
        <f>AH30+AH31</f>
        <v>0</v>
      </c>
      <c r="AI29" s="52">
        <f>AI30+AI31</f>
        <v>0</v>
      </c>
      <c r="AJ29" s="52">
        <f t="shared" si="15"/>
        <v>0</v>
      </c>
      <c r="AK29" s="52">
        <f t="shared" si="15"/>
        <v>0</v>
      </c>
      <c r="AL29" s="52">
        <f t="shared" si="15"/>
        <v>0</v>
      </c>
      <c r="AM29" s="52">
        <f>AM30+AM31</f>
        <v>0</v>
      </c>
      <c r="AN29" s="52">
        <f t="shared" si="15"/>
        <v>0</v>
      </c>
      <c r="AO29" s="52">
        <f>AO30+AO31</f>
        <v>0</v>
      </c>
      <c r="AP29" s="52">
        <f>AP30+AP31</f>
        <v>0</v>
      </c>
      <c r="AQ29" s="52">
        <f>AQ30+AQ31</f>
        <v>0</v>
      </c>
      <c r="AR29" s="52">
        <f t="shared" si="15"/>
        <v>0</v>
      </c>
      <c r="AS29" s="52">
        <f t="shared" si="15"/>
        <v>0</v>
      </c>
      <c r="AT29" s="52">
        <f t="shared" si="15"/>
        <v>273408.95999999996</v>
      </c>
      <c r="AU29" s="52">
        <f t="shared" si="15"/>
        <v>0</v>
      </c>
      <c r="AV29" s="52">
        <f t="shared" si="15"/>
        <v>0</v>
      </c>
      <c r="AW29" s="52">
        <f t="shared" si="15"/>
        <v>0</v>
      </c>
      <c r="AX29" s="52">
        <f t="shared" si="15"/>
        <v>0</v>
      </c>
      <c r="AY29" s="52">
        <f t="shared" si="15"/>
        <v>0</v>
      </c>
      <c r="AZ29" s="52">
        <f t="shared" si="15"/>
        <v>0</v>
      </c>
      <c r="BA29" s="52">
        <f t="shared" si="15"/>
        <v>0</v>
      </c>
      <c r="BB29" s="52">
        <f t="shared" si="15"/>
        <v>0</v>
      </c>
      <c r="BC29" s="52">
        <f t="shared" si="15"/>
        <v>818.38</v>
      </c>
      <c r="BD29" s="52">
        <f>BD30+BD31</f>
        <v>0</v>
      </c>
      <c r="BE29" s="52">
        <f t="shared" si="15"/>
        <v>2260520.1999999997</v>
      </c>
      <c r="BF29" s="52">
        <f t="shared" si="15"/>
        <v>104807.76000000024</v>
      </c>
      <c r="BG29" s="52">
        <f t="shared" si="15"/>
        <v>2069967.9700000007</v>
      </c>
      <c r="BH29" s="52">
        <f t="shared" si="15"/>
        <v>57864.5</v>
      </c>
      <c r="BI29" s="52">
        <f t="shared" si="15"/>
        <v>0</v>
      </c>
      <c r="BJ29" s="52">
        <f>BJ30+BJ31</f>
        <v>0</v>
      </c>
      <c r="BK29" s="52">
        <f t="shared" si="15"/>
        <v>0</v>
      </c>
      <c r="BL29" s="52">
        <f t="shared" si="15"/>
        <v>197269.58</v>
      </c>
      <c r="BM29" s="52">
        <f t="shared" si="15"/>
        <v>1032648.58</v>
      </c>
      <c r="BN29" s="52">
        <f t="shared" si="15"/>
        <v>-59916.86</v>
      </c>
      <c r="BO29" s="52">
        <f t="shared" si="15"/>
        <v>333206.37000000005</v>
      </c>
      <c r="BP29" s="53">
        <f t="shared" si="15"/>
        <v>0</v>
      </c>
      <c r="BQ29" s="53">
        <f t="shared" si="15"/>
        <v>0</v>
      </c>
      <c r="BR29" s="53">
        <f aca="true" t="shared" si="16" ref="BR29:BW29">BR30+BR31</f>
        <v>-29781.54</v>
      </c>
      <c r="BS29" s="53">
        <f t="shared" si="16"/>
        <v>32915.68</v>
      </c>
      <c r="BT29" s="53">
        <f t="shared" si="16"/>
        <v>0</v>
      </c>
      <c r="BU29" s="53">
        <f t="shared" si="16"/>
        <v>-77930.4</v>
      </c>
      <c r="BV29" s="52">
        <f t="shared" si="16"/>
        <v>87945.22999999998</v>
      </c>
      <c r="BW29" s="52">
        <f t="shared" si="16"/>
        <v>0</v>
      </c>
      <c r="BX29" s="37"/>
      <c r="BY29" s="37"/>
      <c r="BZ29" s="37"/>
      <c r="CA29" s="38"/>
      <c r="CB29" s="38"/>
      <c r="CC29" s="38"/>
      <c r="CD29" s="38"/>
      <c r="CE29" s="38"/>
      <c r="CF29" s="38"/>
      <c r="CG29" s="27"/>
    </row>
    <row r="30" spans="1:85" ht="12.75">
      <c r="A30" s="43">
        <v>601021</v>
      </c>
      <c r="B30" s="44" t="s">
        <v>111</v>
      </c>
      <c r="C30" s="30">
        <f t="shared" si="6"/>
        <v>123339466.47999997</v>
      </c>
      <c r="D30" s="55">
        <f>HLOOKUP(D11,'[1]PIVOT_TABLE_GT'!$A$2:$DV$56,27,FALSE)</f>
        <v>36035485.82</v>
      </c>
      <c r="E30" s="55">
        <f>HLOOKUP(E11,'[1]PIVOT_TABLE_GT'!$A$2:$DV$56,27,FALSE)</f>
        <v>5746536.3</v>
      </c>
      <c r="F30" s="55">
        <f>HLOOKUP(F11,'[1]PIVOT_TABLE_GT'!$A$2:$DV$56,27,FALSE)</f>
        <v>25309936.32</v>
      </c>
      <c r="G30" s="55">
        <f>HLOOKUP(G11,'[1]PIVOT_TABLE_GT'!$A$2:$DV$56,27,FALSE)</f>
        <v>1961169.88</v>
      </c>
      <c r="H30" s="55">
        <f>HLOOKUP(H11,'[1]PIVOT_TABLE_GT'!$A$2:$DV$56,27,FALSE)</f>
        <v>0</v>
      </c>
      <c r="I30" s="55">
        <f>HLOOKUP(I11,'[1]PIVOT_TABLE_GT'!$A$2:$DV$56,27,FALSE)</f>
        <v>918242.57</v>
      </c>
      <c r="J30" s="55">
        <f>HLOOKUP(J11,'[1]PIVOT_TABLE_GT'!$A$2:$DV$56,27,FALSE)</f>
        <v>0</v>
      </c>
      <c r="K30" s="55">
        <f>HLOOKUP(K11,'[1]PIVOT_TABLE_GT'!$A$2:$DV$56,27,FALSE)</f>
        <v>0</v>
      </c>
      <c r="L30" s="55">
        <f>HLOOKUP(L11,'[1]PIVOT_TABLE_GT'!$A$2:$DV$56,27,FALSE)</f>
        <v>1911422.3</v>
      </c>
      <c r="M30" s="55">
        <f>HLOOKUP(M11,'[1]PIVOT_TABLE_GT'!$A$2:$DV$56,27,FALSE)</f>
        <v>89066.32</v>
      </c>
      <c r="N30" s="55">
        <f>HLOOKUP(N11,'[1]PIVOT_TABLE_GT'!$A$2:$DV$56,27,FALSE)</f>
        <v>12772459.13</v>
      </c>
      <c r="O30" s="55">
        <f>HLOOKUP(O11,'[1]PIVOT_TABLE_GT'!$A$2:$DV$56,27,FALSE)</f>
        <v>0</v>
      </c>
      <c r="P30" s="55">
        <f>HLOOKUP(P11,'[1]PIVOT_TABLE_GT'!$A$2:$DV$56,27,FALSE)</f>
        <v>192576.28</v>
      </c>
      <c r="Q30" s="55">
        <f>HLOOKUP(Q11,'[1]PIVOT_TABLE_GT'!$A$2:$DV$56,27,FALSE)</f>
        <v>3005447.21</v>
      </c>
      <c r="R30" s="55">
        <f>HLOOKUP(R11,'[1]PIVOT_TABLE_GT'!$A$2:$DV$56,27,FALSE)</f>
        <v>0</v>
      </c>
      <c r="S30" s="55">
        <f>HLOOKUP(S11,'[1]PIVOT_TABLE_GT'!$A$2:$DV$56,27,FALSE)</f>
        <v>2120.78</v>
      </c>
      <c r="T30" s="55">
        <f>HLOOKUP(T11,'[1]PIVOT_TABLE_GT'!$A$2:$DV$56,27,FALSE)</f>
        <v>611713.87</v>
      </c>
      <c r="U30" s="55">
        <f>HLOOKUP(U11,'[1]PIVOT_TABLE_GT'!$A$2:$DV$56,27,FALSE)</f>
        <v>0</v>
      </c>
      <c r="V30" s="55">
        <f>HLOOKUP(V11,'[1]PIVOT_TABLE_GT'!$A$2:$DV$56,27,FALSE)</f>
        <v>34653.39</v>
      </c>
      <c r="W30" s="55">
        <f>HLOOKUP(W11,'[1]PIVOT_TABLE_GT'!$A$2:$DV$56,27,FALSE)</f>
        <v>562987.77</v>
      </c>
      <c r="X30" s="55">
        <f>HLOOKUP(X11,'[1]PIVOT_TABLE_GT'!$A$2:$DV$56,27,FALSE)</f>
        <v>22069.55</v>
      </c>
      <c r="Y30" s="55">
        <f>HLOOKUP(Y11,'[1]PIVOT_TABLE_GT'!$A$2:$DV$56,27,FALSE)</f>
        <v>0</v>
      </c>
      <c r="Z30" s="55">
        <f>HLOOKUP(Z11,'[1]PIVOT_TABLE_GT'!$A$2:$DV$56,27,FALSE)</f>
        <v>5165963.02</v>
      </c>
      <c r="AA30" s="55">
        <f>HLOOKUP(AA11,'[1]PIVOT_TABLE_GT'!$A$2:$DV$56,27,FALSE)</f>
        <v>0</v>
      </c>
      <c r="AB30" s="55">
        <f>HLOOKUP(AB11,'[1]PIVOT_TABLE_GT'!$A$2:$DV$56,27,FALSE)</f>
        <v>0</v>
      </c>
      <c r="AC30" s="55">
        <f>HLOOKUP(AC11,'[1]PIVOT_TABLE_GT'!$A$2:$DV$56,27,FALSE)</f>
        <v>560797.45</v>
      </c>
      <c r="AD30" s="55">
        <f>HLOOKUP(AD11,'[1]PIVOT_TABLE_GT'!$A$2:$DV$56,27,FALSE)</f>
        <v>0</v>
      </c>
      <c r="AE30" s="55">
        <f>HLOOKUP(AE11,'[1]PIVOT_TABLE_GT'!$A$2:$DV$56,27,FALSE)</f>
        <v>0</v>
      </c>
      <c r="AF30" s="55">
        <f>HLOOKUP(AF11,'[1]PIVOT_TABLE_GT'!$A$2:$DV$56,27,FALSE)</f>
        <v>0</v>
      </c>
      <c r="AG30" s="55">
        <f>HLOOKUP(AG11,'[1]PIVOT_TABLE_GT'!$A$2:$DV$56,27,FALSE)</f>
        <v>0</v>
      </c>
      <c r="AH30" s="55">
        <f>HLOOKUP(AH11,'[1]PIVOT_TABLE_GT'!$A$2:$DV$56,27,FALSE)</f>
        <v>0</v>
      </c>
      <c r="AI30" s="55">
        <f>HLOOKUP(AI11,'[1]PIVOT_TABLE_GT'!$A$2:$DV$56,27,FALSE)</f>
        <v>0</v>
      </c>
      <c r="AJ30" s="55">
        <f>HLOOKUP(AJ11,'[1]PIVOT_TABLE_GT'!$A$2:$DV$56,27,FALSE)</f>
        <v>0</v>
      </c>
      <c r="AK30" s="55">
        <f>HLOOKUP(AK11,'[1]PIVOT_TABLE_GT'!$A$2:$DV$56,27,FALSE)</f>
        <v>0</v>
      </c>
      <c r="AL30" s="55">
        <f>HLOOKUP(AL11,'[1]PIVOT_TABLE_GT'!$A$2:$DV$56,27,FALSE)</f>
        <v>0</v>
      </c>
      <c r="AM30" s="55">
        <f>HLOOKUP(AM11,'[1]PIVOT_TABLE_GT'!$A$2:$DV$56,27,FALSE)</f>
        <v>0</v>
      </c>
      <c r="AN30" s="55">
        <f>HLOOKUP(AN11,'[1]PIVOT_TABLE_GT'!$A$2:$DV$56,27,FALSE)</f>
        <v>0</v>
      </c>
      <c r="AO30" s="55">
        <f>HLOOKUP(AO11,'[1]PIVOT_TABLE_GT'!$A$2:$DV$56,27,FALSE)</f>
        <v>0</v>
      </c>
      <c r="AP30" s="55">
        <f>HLOOKUP(AP11,'[1]PIVOT_TABLE_GT'!$A$2:$DV$56,27,FALSE)</f>
        <v>0</v>
      </c>
      <c r="AQ30" s="55">
        <f>HLOOKUP(AQ11,'[1]PIVOT_TABLE_GT'!$A$2:$DV$56,27,FALSE)</f>
        <v>0</v>
      </c>
      <c r="AR30" s="55">
        <f>HLOOKUP(AR11,'[1]PIVOT_TABLE_GT'!$A$2:$DV$56,27,FALSE)</f>
        <v>0</v>
      </c>
      <c r="AS30" s="55">
        <f>HLOOKUP(AS11,'[1]PIVOT_TABLE_GT'!$A$2:$DV$56,27,FALSE)</f>
        <v>0</v>
      </c>
      <c r="AT30" s="55">
        <f>HLOOKUP(AT11,'[1]PIVOT_TABLE_GT'!$A$2:$DV$56,27,FALSE)</f>
        <v>373727.22</v>
      </c>
      <c r="AU30" s="55">
        <f>HLOOKUP(AU11,'[1]PIVOT_TABLE_GT'!$A$2:$DV$56,27,FALSE)</f>
        <v>0</v>
      </c>
      <c r="AV30" s="55">
        <f>HLOOKUP(AV11,'[1]PIVOT_TABLE_GT'!$A$2:$DV$56,27,FALSE)</f>
        <v>0</v>
      </c>
      <c r="AW30" s="55">
        <f>HLOOKUP(AW11,'[1]PIVOT_TABLE_GT'!$A$2:$DV$56,27,FALSE)</f>
        <v>0</v>
      </c>
      <c r="AX30" s="55">
        <f>HLOOKUP(AX11,'[1]PIVOT_TABLE_GT'!$A$2:$DV$56,27,FALSE)</f>
        <v>0</v>
      </c>
      <c r="AY30" s="55">
        <f>HLOOKUP(AY11,'[1]PIVOT_TABLE_GT'!$A$2:$DV$56,27,FALSE)</f>
        <v>0</v>
      </c>
      <c r="AZ30" s="55">
        <f>HLOOKUP(AZ11,'[1]PIVOT_TABLE_GT'!$A$2:$DV$56,27,FALSE)</f>
        <v>0</v>
      </c>
      <c r="BA30" s="55">
        <f>HLOOKUP(BA11,'[1]PIVOT_TABLE_GT'!$A$2:$DV$56,27,FALSE)</f>
        <v>0</v>
      </c>
      <c r="BB30" s="55">
        <f>HLOOKUP(BB11,'[1]PIVOT_TABLE_GT'!$A$2:$DV$56,27,FALSE)</f>
        <v>0</v>
      </c>
      <c r="BC30" s="55">
        <f>HLOOKUP(BC11,'[1]PIVOT_TABLE_GT'!$A$2:$DV$56,27,FALSE)</f>
        <v>858.22</v>
      </c>
      <c r="BD30" s="55">
        <f>HLOOKUP(BD11,'[1]PIVOT_TABLE_GT'!$A$2:$DV$56,27,FALSE)</f>
        <v>0</v>
      </c>
      <c r="BE30" s="55">
        <f>HLOOKUP(BE11,'[1]PIVOT_TABLE_GT'!$A$2:$DV$56,27,FALSE)</f>
        <v>4025385.32</v>
      </c>
      <c r="BF30" s="55">
        <f>HLOOKUP(BF11,'[1]PIVOT_TABLE_GT'!$A$2:$DV$56,27,FALSE)</f>
        <v>2819443.74</v>
      </c>
      <c r="BG30" s="55">
        <f>HLOOKUP(BG11,'[1]PIVOT_TABLE_GT'!$A$2:$DV$56,27,FALSE)</f>
        <v>17676000.21</v>
      </c>
      <c r="BH30" s="55">
        <f>HLOOKUP(BH11,'[1]PIVOT_TABLE_GT'!$A$2:$DV$56,27,FALSE)</f>
        <v>779299.97</v>
      </c>
      <c r="BI30" s="55">
        <f>HLOOKUP(BI11,'[1]PIVOT_TABLE_GT'!$A$2:$DV$56,27,FALSE)</f>
        <v>0</v>
      </c>
      <c r="BJ30" s="55">
        <f>HLOOKUP(BJ11,'[1]PIVOT_TABLE_GT'!$A$2:$DV$56,27,FALSE)</f>
        <v>0</v>
      </c>
      <c r="BK30" s="55">
        <f>HLOOKUP(BK11,'[1]PIVOT_TABLE_GT'!$A$2:$DV$56,27,FALSE)</f>
        <v>0</v>
      </c>
      <c r="BL30" s="55">
        <f>HLOOKUP(BL11,'[1]PIVOT_TABLE_GT'!$A$2:$DV$56,27,FALSE)</f>
        <v>333890.93</v>
      </c>
      <c r="BM30" s="55">
        <f>HLOOKUP(BM11,'[1]PIVOT_TABLE_GT'!$A$2:$DV$56,27,FALSE)</f>
        <v>1121821.95</v>
      </c>
      <c r="BN30" s="55">
        <f>HLOOKUP(BN11,'[1]PIVOT_TABLE_GT'!$A$2:$DV$56,27,FALSE)</f>
        <v>0</v>
      </c>
      <c r="BO30" s="55">
        <f>HLOOKUP(BO11,'[1]PIVOT_TABLE_GT'!$A$2:$DV$56,27,FALSE)</f>
        <v>653559.68</v>
      </c>
      <c r="BP30" s="55">
        <f>HLOOKUP(BP11,'[1]PIVOT_TABLE_GT'!$A$2:$DV$56,27,FALSE)</f>
        <v>0</v>
      </c>
      <c r="BQ30" s="55">
        <f>HLOOKUP(BQ11,'[1]PIVOT_TABLE_GT'!$A$2:$DV$56,27,FALSE)</f>
        <v>0</v>
      </c>
      <c r="BR30" s="55">
        <f>HLOOKUP(BR11,'[1]PIVOT_TABLE_GT'!$A$2:$DV$56,27,FALSE)</f>
        <v>30020.78</v>
      </c>
      <c r="BS30" s="55">
        <f>HLOOKUP(BS11,'[1]PIVOT_TABLE_GT'!$A$2:$DV$56,27,FALSE)</f>
        <v>32915.68</v>
      </c>
      <c r="BT30" s="55">
        <f>HLOOKUP(BT11,'[1]PIVOT_TABLE_GT'!$A$2:$DV$56,27,FALSE)</f>
        <v>0</v>
      </c>
      <c r="BU30" s="55">
        <f>HLOOKUP(BU11,'[1]PIVOT_TABLE_GT'!$A$2:$DV$56,27,FALSE)</f>
        <v>132702.91</v>
      </c>
      <c r="BV30" s="55">
        <f>HLOOKUP(BV11,'[1]PIVOT_TABLE_GT'!$A$2:$DV$56,27,FALSE)</f>
        <v>457191.91</v>
      </c>
      <c r="BW30" s="55">
        <f>HLOOKUP(BW11,'[1]PIVOT_TABLE_GT'!$A$2:$DV$56,27,FALSE)</f>
        <v>0</v>
      </c>
      <c r="BX30" s="37"/>
      <c r="BY30" s="37"/>
      <c r="BZ30" s="37"/>
      <c r="CA30" s="38"/>
      <c r="CB30" s="38"/>
      <c r="CC30" s="38"/>
      <c r="CD30" s="38"/>
      <c r="CE30" s="38"/>
      <c r="CF30" s="38"/>
      <c r="CG30" s="27"/>
    </row>
    <row r="31" spans="1:85" ht="12.75">
      <c r="A31" s="43">
        <v>601022</v>
      </c>
      <c r="B31" s="54" t="s">
        <v>112</v>
      </c>
      <c r="C31" s="30">
        <f t="shared" si="6"/>
        <v>-94834187.12</v>
      </c>
      <c r="D31" s="55">
        <f>HLOOKUP(D11,'[1]PIVOT_TABLE_GT'!$A$2:$DV$56,14,FALSE)</f>
        <v>-19704561.29</v>
      </c>
      <c r="E31" s="55">
        <f>HLOOKUP(E11,'[1]PIVOT_TABLE_GT'!$A$2:$DV$56,14,FALSE)</f>
        <v>-5134872.83</v>
      </c>
      <c r="F31" s="55">
        <f>HLOOKUP(F11,'[1]PIVOT_TABLE_GT'!$A$2:$DV$56,14,FALSE)</f>
        <v>-22447190.77</v>
      </c>
      <c r="G31" s="55">
        <f>HLOOKUP(G11,'[1]PIVOT_TABLE_GT'!$A$2:$DV$56,14,FALSE)</f>
        <v>-520770.32</v>
      </c>
      <c r="H31" s="55">
        <f>HLOOKUP(H11,'[1]PIVOT_TABLE_GT'!$A$2:$DV$56,14,FALSE)</f>
        <v>0</v>
      </c>
      <c r="I31" s="55">
        <f>HLOOKUP(I11,'[1]PIVOT_TABLE_GT'!$A$2:$DV$56,14,FALSE)</f>
        <v>-795016.81</v>
      </c>
      <c r="J31" s="55">
        <f>HLOOKUP(J11,'[1]PIVOT_TABLE_GT'!$A$2:$DV$56,14,FALSE)</f>
        <v>0</v>
      </c>
      <c r="K31" s="55">
        <f>HLOOKUP(K11,'[1]PIVOT_TABLE_GT'!$A$2:$DV$56,14,FALSE)</f>
        <v>0</v>
      </c>
      <c r="L31" s="55">
        <f>HLOOKUP(L11,'[1]PIVOT_TABLE_GT'!$A$2:$DV$56,14,FALSE)</f>
        <v>-1277258.75</v>
      </c>
      <c r="M31" s="55">
        <f>HLOOKUP(M11,'[1]PIVOT_TABLE_GT'!$A$2:$DV$56,14,FALSE)</f>
        <v>-45668.82</v>
      </c>
      <c r="N31" s="55">
        <f>HLOOKUP(N11,'[1]PIVOT_TABLE_GT'!$A$2:$DV$56,14,FALSE)</f>
        <v>-11124357.4</v>
      </c>
      <c r="O31" s="55">
        <f>HLOOKUP(O11,'[1]PIVOT_TABLE_GT'!$A$2:$DV$56,14,FALSE)</f>
        <v>0</v>
      </c>
      <c r="P31" s="55">
        <f>HLOOKUP(P11,'[1]PIVOT_TABLE_GT'!$A$2:$DV$56,14,FALSE)</f>
        <v>-27468.75</v>
      </c>
      <c r="Q31" s="55">
        <f>HLOOKUP(Q11,'[1]PIVOT_TABLE_GT'!$A$2:$DV$56,14,FALSE)</f>
        <v>-2022010.62</v>
      </c>
      <c r="R31" s="55">
        <f>HLOOKUP(R11,'[1]PIVOT_TABLE_GT'!$A$2:$DV$56,14,FALSE)</f>
        <v>0</v>
      </c>
      <c r="S31" s="55">
        <f>HLOOKUP(S11,'[1]PIVOT_TABLE_GT'!$A$2:$DV$56,14,FALSE)</f>
        <v>-657.68</v>
      </c>
      <c r="T31" s="55">
        <f>HLOOKUP(T11,'[1]PIVOT_TABLE_GT'!$A$2:$DV$56,14,FALSE)</f>
        <v>-3060105.5</v>
      </c>
      <c r="U31" s="55">
        <f>HLOOKUP(U11,'[1]PIVOT_TABLE_GT'!$A$2:$DV$56,14,FALSE)</f>
        <v>0</v>
      </c>
      <c r="V31" s="55">
        <f>HLOOKUP(V11,'[1]PIVOT_TABLE_GT'!$A$2:$DV$56,14,FALSE)</f>
        <v>-34810.39</v>
      </c>
      <c r="W31" s="55">
        <f>HLOOKUP(W11,'[1]PIVOT_TABLE_GT'!$A$2:$DV$56,14,FALSE)</f>
        <v>-637206.13</v>
      </c>
      <c r="X31" s="55">
        <f>HLOOKUP(X11,'[1]PIVOT_TABLE_GT'!$A$2:$DV$56,14,FALSE)</f>
        <v>-40144.16</v>
      </c>
      <c r="Y31" s="55">
        <f>HLOOKUP(Y11,'[1]PIVOT_TABLE_GT'!$A$2:$DV$56,14,FALSE)</f>
        <v>0</v>
      </c>
      <c r="Z31" s="55">
        <f>HLOOKUP(Z11,'[1]PIVOT_TABLE_GT'!$A$2:$DV$56,14,FALSE)</f>
        <v>-3384492.27</v>
      </c>
      <c r="AA31" s="55">
        <f>HLOOKUP(AA11,'[1]PIVOT_TABLE_GT'!$A$2:$DV$56,14,FALSE)</f>
        <v>0</v>
      </c>
      <c r="AB31" s="55">
        <f>HLOOKUP(AB11,'[1]PIVOT_TABLE_GT'!$A$2:$DV$56,14,FALSE)</f>
        <v>0</v>
      </c>
      <c r="AC31" s="55">
        <f>HLOOKUP(AC11,'[1]PIVOT_TABLE_GT'!$A$2:$DV$56,14,FALSE)</f>
        <v>-2424520.52</v>
      </c>
      <c r="AD31" s="55">
        <f>HLOOKUP(AD11,'[1]PIVOT_TABLE_GT'!$A$2:$DV$56,14,FALSE)</f>
        <v>0</v>
      </c>
      <c r="AE31" s="55">
        <f>HLOOKUP(AE11,'[1]PIVOT_TABLE_GT'!$A$2:$DV$56,14,FALSE)</f>
        <v>0</v>
      </c>
      <c r="AF31" s="55">
        <f>HLOOKUP(AF11,'[1]PIVOT_TABLE_GT'!$A$2:$DV$56,14,FALSE)</f>
        <v>0</v>
      </c>
      <c r="AG31" s="55">
        <f>HLOOKUP(AG11,'[1]PIVOT_TABLE_GT'!$A$2:$DV$56,14,FALSE)</f>
        <v>0</v>
      </c>
      <c r="AH31" s="55">
        <f>HLOOKUP(AH11,'[1]PIVOT_TABLE_GT'!$A$2:$DV$56,14,FALSE)</f>
        <v>0</v>
      </c>
      <c r="AI31" s="55">
        <f>HLOOKUP(AI11,'[1]PIVOT_TABLE_GT'!$A$2:$DV$56,14,FALSE)</f>
        <v>0</v>
      </c>
      <c r="AJ31" s="55">
        <f>HLOOKUP(AJ11,'[1]PIVOT_TABLE_GT'!$A$2:$DV$56,14,FALSE)</f>
        <v>0</v>
      </c>
      <c r="AK31" s="55">
        <f>HLOOKUP(AK11,'[1]PIVOT_TABLE_GT'!$A$2:$DV$56,14,FALSE)</f>
        <v>0</v>
      </c>
      <c r="AL31" s="55">
        <f>HLOOKUP(AL11,'[1]PIVOT_TABLE_GT'!$A$2:$DV$56,14,FALSE)</f>
        <v>0</v>
      </c>
      <c r="AM31" s="55">
        <f>HLOOKUP(AM11,'[1]PIVOT_TABLE_GT'!$A$2:$DV$56,14,FALSE)</f>
        <v>0</v>
      </c>
      <c r="AN31" s="55">
        <f>HLOOKUP(AN11,'[1]PIVOT_TABLE_GT'!$A$2:$DV$56,14,FALSE)</f>
        <v>0</v>
      </c>
      <c r="AO31" s="55">
        <f>HLOOKUP(AO11,'[1]PIVOT_TABLE_GT'!$A$2:$DV$56,14,FALSE)</f>
        <v>0</v>
      </c>
      <c r="AP31" s="55">
        <f>HLOOKUP(AP11,'[1]PIVOT_TABLE_GT'!$A$2:$DV$56,14,FALSE)</f>
        <v>0</v>
      </c>
      <c r="AQ31" s="55">
        <f>HLOOKUP(AQ11,'[1]PIVOT_TABLE_GT'!$A$2:$DV$56,14,FALSE)</f>
        <v>0</v>
      </c>
      <c r="AR31" s="55">
        <f>HLOOKUP(AR11,'[1]PIVOT_TABLE_GT'!$A$2:$DV$56,14,FALSE)</f>
        <v>0</v>
      </c>
      <c r="AS31" s="55">
        <f>HLOOKUP(AS11,'[1]PIVOT_TABLE_GT'!$A$2:$DV$56,14,FALSE)</f>
        <v>0</v>
      </c>
      <c r="AT31" s="55">
        <f>HLOOKUP(AT11,'[1]PIVOT_TABLE_GT'!$A$2:$DV$56,14,FALSE)</f>
        <v>-100318.26</v>
      </c>
      <c r="AU31" s="55">
        <f>HLOOKUP(AU11,'[1]PIVOT_TABLE_GT'!$A$2:$DV$56,14,FALSE)</f>
        <v>0</v>
      </c>
      <c r="AV31" s="55">
        <f>HLOOKUP(AV11,'[1]PIVOT_TABLE_GT'!$A$2:$DV$56,14,FALSE)</f>
        <v>0</v>
      </c>
      <c r="AW31" s="55">
        <f>HLOOKUP(AW11,'[1]PIVOT_TABLE_GT'!$A$2:$DV$56,14,FALSE)</f>
        <v>0</v>
      </c>
      <c r="AX31" s="55">
        <f>HLOOKUP(AX11,'[1]PIVOT_TABLE_GT'!$A$2:$DV$56,14,FALSE)</f>
        <v>0</v>
      </c>
      <c r="AY31" s="55">
        <f>HLOOKUP(AY11,'[1]PIVOT_TABLE_GT'!$A$2:$DV$56,14,FALSE)</f>
        <v>0</v>
      </c>
      <c r="AZ31" s="55">
        <f>HLOOKUP(AZ11,'[1]PIVOT_TABLE_GT'!$A$2:$DV$56,14,FALSE)</f>
        <v>0</v>
      </c>
      <c r="BA31" s="55">
        <f>HLOOKUP(BA11,'[1]PIVOT_TABLE_GT'!$A$2:$DV$56,14,FALSE)</f>
        <v>0</v>
      </c>
      <c r="BB31" s="55">
        <f>HLOOKUP(BB11,'[1]PIVOT_TABLE_GT'!$A$2:$DV$56,14,FALSE)</f>
        <v>0</v>
      </c>
      <c r="BC31" s="55">
        <f>HLOOKUP(BC11,'[1]PIVOT_TABLE_GT'!$A$2:$DV$56,14,FALSE)</f>
        <v>-39.84</v>
      </c>
      <c r="BD31" s="55">
        <f>HLOOKUP(BD11,'[1]PIVOT_TABLE_GT'!$A$2:$DV$56,14,FALSE)</f>
        <v>0</v>
      </c>
      <c r="BE31" s="55">
        <f>HLOOKUP(BE11,'[1]PIVOT_TABLE_GT'!$A$2:$DV$56,14,FALSE)</f>
        <v>-1764865.12</v>
      </c>
      <c r="BF31" s="55">
        <f>HLOOKUP(BF11,'[1]PIVOT_TABLE_GT'!$A$2:$DV$56,14,FALSE)</f>
        <v>-2714635.98</v>
      </c>
      <c r="BG31" s="55">
        <f>HLOOKUP(BG11,'[1]PIVOT_TABLE_GT'!$A$2:$DV$56,14,FALSE)</f>
        <v>-15606032.24</v>
      </c>
      <c r="BH31" s="55">
        <f>HLOOKUP(BH11,'[1]PIVOT_TABLE_GT'!$A$2:$DV$56,14,FALSE)</f>
        <v>-721435.47</v>
      </c>
      <c r="BI31" s="55">
        <f>HLOOKUP(BI11,'[1]PIVOT_TABLE_GT'!$A$2:$DV$56,14,FALSE)</f>
        <v>0</v>
      </c>
      <c r="BJ31" s="55">
        <f>HLOOKUP(BJ11,'[1]PIVOT_TABLE_GT'!$A$2:$DV$56,14,FALSE)</f>
        <v>0</v>
      </c>
      <c r="BK31" s="55">
        <f>HLOOKUP(BK11,'[1]PIVOT_TABLE_GT'!$A$2:$DV$56,14,FALSE)</f>
        <v>0</v>
      </c>
      <c r="BL31" s="55">
        <f>HLOOKUP(BL11,'[1]PIVOT_TABLE_GT'!$A$2:$DV$56,14,FALSE)</f>
        <v>-136621.35</v>
      </c>
      <c r="BM31" s="55">
        <f>HLOOKUP(BM11,'[1]PIVOT_TABLE_GT'!$A$2:$DV$56,14,FALSE)</f>
        <v>-89173.37</v>
      </c>
      <c r="BN31" s="55">
        <f>HLOOKUP(BN11,'[1]PIVOT_TABLE_GT'!$A$2:$DV$56,14,FALSE)</f>
        <v>-59916.86</v>
      </c>
      <c r="BO31" s="55">
        <f>HLOOKUP(BO11,'[1]PIVOT_TABLE_GT'!$A$2:$DV$56,14,FALSE)</f>
        <v>-320353.31</v>
      </c>
      <c r="BP31" s="55">
        <f>HLOOKUP(BP11,'[1]PIVOT_TABLE_GT'!$A$2:$DV$56,14,FALSE)</f>
        <v>0</v>
      </c>
      <c r="BQ31" s="55">
        <f>HLOOKUP(BQ11,'[1]PIVOT_TABLE_GT'!$A$2:$DV$56,14,FALSE)</f>
        <v>0</v>
      </c>
      <c r="BR31" s="55">
        <f>HLOOKUP(BR11,'[1]PIVOT_TABLE_GT'!$A$2:$DV$56,14,FALSE)</f>
        <v>-59802.32</v>
      </c>
      <c r="BS31" s="55">
        <f>HLOOKUP(BS11,'[1]PIVOT_TABLE_GT'!$A$2:$DV$56,14,FALSE)</f>
        <v>0</v>
      </c>
      <c r="BT31" s="55">
        <f>HLOOKUP(BT11,'[1]PIVOT_TABLE_GT'!$A$2:$DV$56,14,FALSE)</f>
        <v>0</v>
      </c>
      <c r="BU31" s="55">
        <f>HLOOKUP(BU11,'[1]PIVOT_TABLE_GT'!$A$2:$DV$56,14,FALSE)</f>
        <v>-210633.31</v>
      </c>
      <c r="BV31" s="55">
        <f>HLOOKUP(BV11,'[1]PIVOT_TABLE_GT'!$A$2:$DV$56,14,FALSE)</f>
        <v>-369246.68</v>
      </c>
      <c r="BW31" s="55">
        <f>HLOOKUP(BW11,'[1]PIVOT_TABLE_GT'!$A$2:$DV$56,14,FALSE)</f>
        <v>0</v>
      </c>
      <c r="BX31" s="37"/>
      <c r="BY31" s="37"/>
      <c r="BZ31" s="37"/>
      <c r="CA31" s="38"/>
      <c r="CB31" s="38"/>
      <c r="CC31" s="38"/>
      <c r="CD31" s="38"/>
      <c r="CE31" s="38"/>
      <c r="CF31" s="38"/>
      <c r="CG31" s="27"/>
    </row>
    <row r="32" spans="1:84" ht="12.75">
      <c r="A32" s="39">
        <v>60103</v>
      </c>
      <c r="B32" s="40" t="s">
        <v>113</v>
      </c>
      <c r="C32" s="51">
        <f t="shared" si="6"/>
        <v>22072925.68</v>
      </c>
      <c r="D32" s="90">
        <f>D33+D34</f>
        <v>0</v>
      </c>
      <c r="E32" s="52">
        <f aca="true" t="shared" si="17" ref="E32:BP32">E33+E34</f>
        <v>0</v>
      </c>
      <c r="F32" s="52">
        <f t="shared" si="17"/>
        <v>0</v>
      </c>
      <c r="G32" s="52">
        <f t="shared" si="17"/>
        <v>0</v>
      </c>
      <c r="H32" s="52">
        <f t="shared" si="17"/>
        <v>0</v>
      </c>
      <c r="I32" s="52">
        <f t="shared" si="17"/>
        <v>0</v>
      </c>
      <c r="J32" s="52">
        <f t="shared" si="17"/>
        <v>0</v>
      </c>
      <c r="K32" s="52">
        <f t="shared" si="17"/>
        <v>40015.68</v>
      </c>
      <c r="L32" s="52">
        <f t="shared" si="17"/>
        <v>22002721.35</v>
      </c>
      <c r="M32" s="52">
        <f t="shared" si="17"/>
        <v>0</v>
      </c>
      <c r="N32" s="52">
        <f t="shared" si="17"/>
        <v>0</v>
      </c>
      <c r="O32" s="52">
        <f t="shared" si="17"/>
        <v>30188.65</v>
      </c>
      <c r="P32" s="52">
        <f t="shared" si="17"/>
        <v>0</v>
      </c>
      <c r="Q32" s="52">
        <f t="shared" si="17"/>
        <v>0</v>
      </c>
      <c r="R32" s="52">
        <f t="shared" si="17"/>
        <v>0</v>
      </c>
      <c r="S32" s="52">
        <f t="shared" si="17"/>
        <v>0</v>
      </c>
      <c r="T32" s="52">
        <f t="shared" si="17"/>
        <v>0</v>
      </c>
      <c r="U32" s="52">
        <f t="shared" si="17"/>
        <v>0</v>
      </c>
      <c r="V32" s="52">
        <f t="shared" si="17"/>
        <v>0</v>
      </c>
      <c r="W32" s="52">
        <f t="shared" si="17"/>
        <v>0</v>
      </c>
      <c r="X32" s="52">
        <f t="shared" si="17"/>
        <v>0</v>
      </c>
      <c r="Y32" s="52">
        <f t="shared" si="17"/>
        <v>0</v>
      </c>
      <c r="Z32" s="52">
        <f t="shared" si="17"/>
        <v>0</v>
      </c>
      <c r="AA32" s="52">
        <f t="shared" si="17"/>
        <v>0</v>
      </c>
      <c r="AB32" s="52">
        <f t="shared" si="17"/>
        <v>0</v>
      </c>
      <c r="AC32" s="52">
        <f t="shared" si="17"/>
        <v>0</v>
      </c>
      <c r="AD32" s="52">
        <f t="shared" si="17"/>
        <v>0</v>
      </c>
      <c r="AE32" s="52">
        <f t="shared" si="17"/>
        <v>0</v>
      </c>
      <c r="AF32" s="52">
        <f t="shared" si="17"/>
        <v>0</v>
      </c>
      <c r="AG32" s="52">
        <f t="shared" si="17"/>
        <v>0</v>
      </c>
      <c r="AH32" s="52">
        <f t="shared" si="17"/>
        <v>0</v>
      </c>
      <c r="AI32" s="52">
        <f t="shared" si="17"/>
        <v>0</v>
      </c>
      <c r="AJ32" s="52">
        <f t="shared" si="17"/>
        <v>0</v>
      </c>
      <c r="AK32" s="52">
        <f t="shared" si="17"/>
        <v>0</v>
      </c>
      <c r="AL32" s="52">
        <f t="shared" si="17"/>
        <v>0</v>
      </c>
      <c r="AM32" s="52">
        <f t="shared" si="17"/>
        <v>0</v>
      </c>
      <c r="AN32" s="52">
        <f t="shared" si="17"/>
        <v>0</v>
      </c>
      <c r="AO32" s="52">
        <f t="shared" si="17"/>
        <v>0</v>
      </c>
      <c r="AP32" s="52">
        <f t="shared" si="17"/>
        <v>0</v>
      </c>
      <c r="AQ32" s="52">
        <f t="shared" si="17"/>
        <v>0</v>
      </c>
      <c r="AR32" s="52">
        <f t="shared" si="17"/>
        <v>0</v>
      </c>
      <c r="AS32" s="52">
        <f t="shared" si="17"/>
        <v>0</v>
      </c>
      <c r="AT32" s="52">
        <f t="shared" si="17"/>
        <v>0</v>
      </c>
      <c r="AU32" s="52">
        <f t="shared" si="17"/>
        <v>0</v>
      </c>
      <c r="AV32" s="52">
        <f t="shared" si="17"/>
        <v>0</v>
      </c>
      <c r="AW32" s="52">
        <f t="shared" si="17"/>
        <v>0</v>
      </c>
      <c r="AX32" s="52">
        <f t="shared" si="17"/>
        <v>0</v>
      </c>
      <c r="AY32" s="52">
        <f t="shared" si="17"/>
        <v>0</v>
      </c>
      <c r="AZ32" s="52">
        <f t="shared" si="17"/>
        <v>0</v>
      </c>
      <c r="BA32" s="52">
        <f t="shared" si="17"/>
        <v>0</v>
      </c>
      <c r="BB32" s="52">
        <f t="shared" si="17"/>
        <v>0</v>
      </c>
      <c r="BC32" s="52">
        <f t="shared" si="17"/>
        <v>0</v>
      </c>
      <c r="BD32" s="52">
        <f t="shared" si="17"/>
        <v>0</v>
      </c>
      <c r="BE32" s="52">
        <f t="shared" si="17"/>
        <v>0</v>
      </c>
      <c r="BF32" s="52">
        <f t="shared" si="17"/>
        <v>0</v>
      </c>
      <c r="BG32" s="52">
        <f t="shared" si="17"/>
        <v>0</v>
      </c>
      <c r="BH32" s="52">
        <f t="shared" si="17"/>
        <v>0</v>
      </c>
      <c r="BI32" s="52">
        <f t="shared" si="17"/>
        <v>0</v>
      </c>
      <c r="BJ32" s="52">
        <f t="shared" si="17"/>
        <v>0</v>
      </c>
      <c r="BK32" s="52">
        <f t="shared" si="17"/>
        <v>0</v>
      </c>
      <c r="BL32" s="52">
        <f t="shared" si="17"/>
        <v>0</v>
      </c>
      <c r="BM32" s="52">
        <f t="shared" si="17"/>
        <v>0</v>
      </c>
      <c r="BN32" s="52">
        <f t="shared" si="17"/>
        <v>0</v>
      </c>
      <c r="BO32" s="52">
        <f t="shared" si="17"/>
        <v>0</v>
      </c>
      <c r="BP32" s="52">
        <f t="shared" si="17"/>
        <v>0</v>
      </c>
      <c r="BQ32" s="52">
        <f aca="true" t="shared" si="18" ref="BQ32:BW32">BQ33+BQ34</f>
        <v>0</v>
      </c>
      <c r="BR32" s="52">
        <f t="shared" si="18"/>
        <v>0</v>
      </c>
      <c r="BS32" s="52">
        <f t="shared" si="18"/>
        <v>0</v>
      </c>
      <c r="BT32" s="52">
        <f t="shared" si="18"/>
        <v>0</v>
      </c>
      <c r="BU32" s="52">
        <f t="shared" si="18"/>
        <v>0</v>
      </c>
      <c r="BV32" s="52">
        <f t="shared" si="18"/>
        <v>0</v>
      </c>
      <c r="BW32" s="52">
        <f t="shared" si="18"/>
        <v>0</v>
      </c>
      <c r="BX32" s="39"/>
      <c r="BY32" s="39"/>
      <c r="BZ32" s="39"/>
      <c r="CA32" s="39"/>
      <c r="CB32" s="39"/>
      <c r="CC32" s="39"/>
      <c r="CD32" s="39"/>
      <c r="CE32" s="39"/>
      <c r="CF32" s="39"/>
    </row>
    <row r="33" spans="1:84" ht="12.75">
      <c r="A33" s="43">
        <v>601031</v>
      </c>
      <c r="B33" s="44" t="s">
        <v>114</v>
      </c>
      <c r="C33" s="30">
        <f t="shared" si="6"/>
        <v>22072925.68</v>
      </c>
      <c r="D33" s="55">
        <f>HLOOKUP(D11,'[1]PIVOT_TABLE_GT'!$A$2:$DV$56,29,FALSE)</f>
        <v>0</v>
      </c>
      <c r="E33" s="55">
        <f>HLOOKUP(E11,'[1]PIVOT_TABLE_GT'!$A$2:$DV$56,29,FALSE)</f>
        <v>0</v>
      </c>
      <c r="F33" s="55">
        <f>HLOOKUP(F11,'[1]PIVOT_TABLE_GT'!$A$2:$DV$56,29,FALSE)</f>
        <v>0</v>
      </c>
      <c r="G33" s="55">
        <f>HLOOKUP(G11,'[1]PIVOT_TABLE_GT'!$A$2:$DV$56,29,FALSE)</f>
        <v>0</v>
      </c>
      <c r="H33" s="55">
        <f>HLOOKUP(H11,'[1]PIVOT_TABLE_GT'!$A$2:$DV$56,29,FALSE)</f>
        <v>0</v>
      </c>
      <c r="I33" s="55">
        <f>HLOOKUP(I11,'[1]PIVOT_TABLE_GT'!$A$2:$DV$56,29,FALSE)</f>
        <v>0</v>
      </c>
      <c r="J33" s="55">
        <f>HLOOKUP(J11,'[1]PIVOT_TABLE_GT'!$A$2:$DV$56,29,FALSE)</f>
        <v>0</v>
      </c>
      <c r="K33" s="55">
        <f>HLOOKUP(K11,'[1]PIVOT_TABLE_GT'!$A$2:$DV$56,29,FALSE)</f>
        <v>40015.68</v>
      </c>
      <c r="L33" s="55">
        <f>HLOOKUP(L11,'[1]PIVOT_TABLE_GT'!$A$2:$DV$56,29,FALSE)</f>
        <v>22002721.35</v>
      </c>
      <c r="M33" s="55">
        <f>HLOOKUP(M11,'[1]PIVOT_TABLE_GT'!$A$2:$DV$56,29,FALSE)</f>
        <v>0</v>
      </c>
      <c r="N33" s="55">
        <f>HLOOKUP(N11,'[1]PIVOT_TABLE_GT'!$A$2:$DV$56,29,FALSE)</f>
        <v>0</v>
      </c>
      <c r="O33" s="55">
        <f>HLOOKUP(O11,'[1]PIVOT_TABLE_GT'!$A$2:$DV$56,29,FALSE)</f>
        <v>30188.65</v>
      </c>
      <c r="P33" s="55">
        <f>HLOOKUP(P11,'[1]PIVOT_TABLE_GT'!$A$2:$DV$56,29,FALSE)</f>
        <v>0</v>
      </c>
      <c r="Q33" s="55">
        <f>HLOOKUP(Q11,'[1]PIVOT_TABLE_GT'!$A$2:$DV$56,29,FALSE)</f>
        <v>0</v>
      </c>
      <c r="R33" s="55">
        <f>HLOOKUP(R11,'[1]PIVOT_TABLE_GT'!$A$2:$DV$56,29,FALSE)</f>
        <v>0</v>
      </c>
      <c r="S33" s="55">
        <f>HLOOKUP(S11,'[1]PIVOT_TABLE_GT'!$A$2:$DV$56,29,FALSE)</f>
        <v>0</v>
      </c>
      <c r="T33" s="55">
        <f>HLOOKUP(T11,'[1]PIVOT_TABLE_GT'!$A$2:$DV$56,29,FALSE)</f>
        <v>0</v>
      </c>
      <c r="U33" s="55">
        <f>HLOOKUP(U11,'[1]PIVOT_TABLE_GT'!$A$2:$DV$56,29,FALSE)</f>
        <v>0</v>
      </c>
      <c r="V33" s="55">
        <f>HLOOKUP(V11,'[1]PIVOT_TABLE_GT'!$A$2:$DV$56,29,FALSE)</f>
        <v>0</v>
      </c>
      <c r="W33" s="55">
        <f>HLOOKUP(W11,'[1]PIVOT_TABLE_GT'!$A$2:$DV$56,29,FALSE)</f>
        <v>0</v>
      </c>
      <c r="X33" s="55">
        <f>HLOOKUP(X11,'[1]PIVOT_TABLE_GT'!$A$2:$DV$56,29,FALSE)</f>
        <v>0</v>
      </c>
      <c r="Y33" s="55">
        <f>HLOOKUP(Y11,'[1]PIVOT_TABLE_GT'!$A$2:$DV$56,29,FALSE)</f>
        <v>0</v>
      </c>
      <c r="Z33" s="55">
        <f>HLOOKUP(Z11,'[1]PIVOT_TABLE_GT'!$A$2:$DV$56,29,FALSE)</f>
        <v>0</v>
      </c>
      <c r="AA33" s="55">
        <f>HLOOKUP(AA11,'[1]PIVOT_TABLE_GT'!$A$2:$DV$56,29,FALSE)</f>
        <v>0</v>
      </c>
      <c r="AB33" s="55">
        <f>HLOOKUP(AB11,'[1]PIVOT_TABLE_GT'!$A$2:$DV$56,29,FALSE)</f>
        <v>0</v>
      </c>
      <c r="AC33" s="55">
        <f>HLOOKUP(AC11,'[1]PIVOT_TABLE_GT'!$A$2:$DV$56,29,FALSE)</f>
        <v>0</v>
      </c>
      <c r="AD33" s="55">
        <f>HLOOKUP(AD11,'[1]PIVOT_TABLE_GT'!$A$2:$DV$56,29,FALSE)</f>
        <v>0</v>
      </c>
      <c r="AE33" s="55">
        <f>HLOOKUP(AE11,'[1]PIVOT_TABLE_GT'!$A$2:$DV$56,29,FALSE)</f>
        <v>0</v>
      </c>
      <c r="AF33" s="55">
        <f>HLOOKUP(AF11,'[1]PIVOT_TABLE_GT'!$A$2:$DV$56,29,FALSE)</f>
        <v>0</v>
      </c>
      <c r="AG33" s="55">
        <f>HLOOKUP(AG11,'[1]PIVOT_TABLE_GT'!$A$2:$DV$56,29,FALSE)</f>
        <v>0</v>
      </c>
      <c r="AH33" s="55">
        <f>HLOOKUP(AH11,'[1]PIVOT_TABLE_GT'!$A$2:$DV$56,29,FALSE)</f>
        <v>0</v>
      </c>
      <c r="AI33" s="55">
        <f>HLOOKUP(AI11,'[1]PIVOT_TABLE_GT'!$A$2:$DV$56,29,FALSE)</f>
        <v>0</v>
      </c>
      <c r="AJ33" s="55">
        <f>HLOOKUP(AJ11,'[1]PIVOT_TABLE_GT'!$A$2:$DV$56,29,FALSE)</f>
        <v>0</v>
      </c>
      <c r="AK33" s="55">
        <f>HLOOKUP(AK11,'[1]PIVOT_TABLE_GT'!$A$2:$DV$56,29,FALSE)</f>
        <v>0</v>
      </c>
      <c r="AL33" s="55">
        <f>HLOOKUP(AL11,'[1]PIVOT_TABLE_GT'!$A$2:$DV$56,29,FALSE)</f>
        <v>0</v>
      </c>
      <c r="AM33" s="55">
        <f>HLOOKUP(AM11,'[1]PIVOT_TABLE_GT'!$A$2:$DV$56,29,FALSE)</f>
        <v>0</v>
      </c>
      <c r="AN33" s="55">
        <f>HLOOKUP(AN11,'[1]PIVOT_TABLE_GT'!$A$2:$DV$56,29,FALSE)</f>
        <v>0</v>
      </c>
      <c r="AO33" s="55">
        <f>HLOOKUP(AO11,'[1]PIVOT_TABLE_GT'!$A$2:$DV$56,29,FALSE)</f>
        <v>0</v>
      </c>
      <c r="AP33" s="55">
        <f>HLOOKUP(AP11,'[1]PIVOT_TABLE_GT'!$A$2:$DV$56,29,FALSE)</f>
        <v>0</v>
      </c>
      <c r="AQ33" s="55">
        <f>HLOOKUP(AQ11,'[1]PIVOT_TABLE_GT'!$A$2:$DV$56,29,FALSE)</f>
        <v>0</v>
      </c>
      <c r="AR33" s="55">
        <f>HLOOKUP(AR11,'[1]PIVOT_TABLE_GT'!$A$2:$DV$56,29,FALSE)</f>
        <v>0</v>
      </c>
      <c r="AS33" s="55">
        <f>HLOOKUP(AS11,'[1]PIVOT_TABLE_GT'!$A$2:$DV$56,29,FALSE)</f>
        <v>0</v>
      </c>
      <c r="AT33" s="55">
        <f>HLOOKUP(AT11,'[1]PIVOT_TABLE_GT'!$A$2:$DV$56,29,FALSE)</f>
        <v>0</v>
      </c>
      <c r="AU33" s="55">
        <f>HLOOKUP(AU11,'[1]PIVOT_TABLE_GT'!$A$2:$DV$56,29,FALSE)</f>
        <v>0</v>
      </c>
      <c r="AV33" s="55">
        <f>HLOOKUP(AV11,'[1]PIVOT_TABLE_GT'!$A$2:$DV$56,29,FALSE)</f>
        <v>0</v>
      </c>
      <c r="AW33" s="55">
        <f>HLOOKUP(AW11,'[1]PIVOT_TABLE_GT'!$A$2:$DV$56,29,FALSE)</f>
        <v>0</v>
      </c>
      <c r="AX33" s="55">
        <f>HLOOKUP(AX11,'[1]PIVOT_TABLE_GT'!$A$2:$DV$56,29,FALSE)</f>
        <v>0</v>
      </c>
      <c r="AY33" s="55">
        <f>HLOOKUP(AY11,'[1]PIVOT_TABLE_GT'!$A$2:$DV$56,29,FALSE)</f>
        <v>0</v>
      </c>
      <c r="AZ33" s="55">
        <f>HLOOKUP(AZ11,'[1]PIVOT_TABLE_GT'!$A$2:$DV$56,29,FALSE)</f>
        <v>0</v>
      </c>
      <c r="BA33" s="55">
        <f>HLOOKUP(BA11,'[1]PIVOT_TABLE_GT'!$A$2:$DV$56,29,FALSE)</f>
        <v>0</v>
      </c>
      <c r="BB33" s="55">
        <f>HLOOKUP(BB11,'[1]PIVOT_TABLE_GT'!$A$2:$DV$56,29,FALSE)</f>
        <v>0</v>
      </c>
      <c r="BC33" s="55">
        <f>HLOOKUP(BC11,'[1]PIVOT_TABLE_GT'!$A$2:$DV$56,29,FALSE)</f>
        <v>0</v>
      </c>
      <c r="BD33" s="55">
        <f>HLOOKUP(BD11,'[1]PIVOT_TABLE_GT'!$A$2:$DV$56,29,FALSE)</f>
        <v>0</v>
      </c>
      <c r="BE33" s="55">
        <f>HLOOKUP(BE11,'[1]PIVOT_TABLE_GT'!$A$2:$DV$56,29,FALSE)</f>
        <v>0</v>
      </c>
      <c r="BF33" s="55">
        <f>HLOOKUP(BF11,'[1]PIVOT_TABLE_GT'!$A$2:$DV$56,29,FALSE)</f>
        <v>0</v>
      </c>
      <c r="BG33" s="55">
        <f>HLOOKUP(BG11,'[1]PIVOT_TABLE_GT'!$A$2:$DV$56,29,FALSE)</f>
        <v>0</v>
      </c>
      <c r="BH33" s="55">
        <f>HLOOKUP(BH11,'[1]PIVOT_TABLE_GT'!$A$2:$DV$56,29,FALSE)</f>
        <v>0</v>
      </c>
      <c r="BI33" s="55">
        <f>HLOOKUP(BI11,'[1]PIVOT_TABLE_GT'!$A$2:$DV$56,29,FALSE)</f>
        <v>0</v>
      </c>
      <c r="BJ33" s="55">
        <f>HLOOKUP(BJ11,'[1]PIVOT_TABLE_GT'!$A$2:$DV$56,29,FALSE)</f>
        <v>0</v>
      </c>
      <c r="BK33" s="55">
        <f>HLOOKUP(BK11,'[1]PIVOT_TABLE_GT'!$A$2:$DV$56,29,FALSE)</f>
        <v>0</v>
      </c>
      <c r="BL33" s="55">
        <f>HLOOKUP(BL11,'[1]PIVOT_TABLE_GT'!$A$2:$DV$56,29,FALSE)</f>
        <v>0</v>
      </c>
      <c r="BM33" s="55">
        <f>HLOOKUP(BM11,'[1]PIVOT_TABLE_GT'!$A$2:$DV$56,29,FALSE)</f>
        <v>0</v>
      </c>
      <c r="BN33" s="55">
        <f>HLOOKUP(BN11,'[1]PIVOT_TABLE_GT'!$A$2:$DV$56,29,FALSE)</f>
        <v>0</v>
      </c>
      <c r="BO33" s="55">
        <f>HLOOKUP(BO11,'[1]PIVOT_TABLE_GT'!$A$2:$DV$56,29,FALSE)</f>
        <v>0</v>
      </c>
      <c r="BP33" s="55">
        <f>HLOOKUP(BP11,'[1]PIVOT_TABLE_GT'!$A$2:$DV$56,29,FALSE)</f>
        <v>0</v>
      </c>
      <c r="BQ33" s="55">
        <f>HLOOKUP(BQ11,'[1]PIVOT_TABLE_GT'!$A$2:$DV$56,29,FALSE)</f>
        <v>0</v>
      </c>
      <c r="BR33" s="55">
        <f>HLOOKUP(BR11,'[1]PIVOT_TABLE_GT'!$A$2:$DV$56,29,FALSE)</f>
        <v>0</v>
      </c>
      <c r="BS33" s="55">
        <f>HLOOKUP(BS11,'[1]PIVOT_TABLE_GT'!$A$2:$DV$56,29,FALSE)</f>
        <v>0</v>
      </c>
      <c r="BT33" s="55">
        <f>HLOOKUP(BT11,'[1]PIVOT_TABLE_GT'!$A$2:$DV$56,29,FALSE)</f>
        <v>0</v>
      </c>
      <c r="BU33" s="55">
        <f>HLOOKUP(BU11,'[1]PIVOT_TABLE_GT'!$A$2:$DV$56,29,FALSE)</f>
        <v>0</v>
      </c>
      <c r="BV33" s="55">
        <f>HLOOKUP(BV11,'[1]PIVOT_TABLE_GT'!$A$2:$DV$56,29,FALSE)</f>
        <v>0</v>
      </c>
      <c r="BW33" s="55">
        <f>HLOOKUP(BW11,'[1]PIVOT_TABLE_GT'!$A$2:$DV$56,29,FALSE)</f>
        <v>0</v>
      </c>
      <c r="BX33" s="37"/>
      <c r="BY33" s="37"/>
      <c r="BZ33" s="37"/>
      <c r="CA33" s="38"/>
      <c r="CB33" s="38"/>
      <c r="CC33" s="38"/>
      <c r="CD33" s="38"/>
      <c r="CE33" s="38"/>
      <c r="CF33" s="38"/>
    </row>
    <row r="34" spans="1:84" ht="12.75">
      <c r="A34" s="43">
        <v>601032</v>
      </c>
      <c r="B34" s="44" t="s">
        <v>115</v>
      </c>
      <c r="C34" s="30">
        <f t="shared" si="6"/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6"/>
      <c r="BW34" s="56"/>
      <c r="BX34" s="37"/>
      <c r="BY34" s="37"/>
      <c r="BZ34" s="37"/>
      <c r="CA34" s="38"/>
      <c r="CB34" s="38"/>
      <c r="CC34" s="38"/>
      <c r="CD34" s="38"/>
      <c r="CE34" s="38"/>
      <c r="CF34" s="38"/>
    </row>
    <row r="35" spans="1:84" ht="12.75">
      <c r="A35" s="33">
        <v>602</v>
      </c>
      <c r="B35" s="34" t="s">
        <v>116</v>
      </c>
      <c r="C35" s="35">
        <f t="shared" si="6"/>
        <v>-6196681.33</v>
      </c>
      <c r="D35" s="36">
        <f>D36+D39</f>
        <v>0</v>
      </c>
      <c r="E35" s="57">
        <f aca="true" t="shared" si="19" ref="E35:BQ35">E36+E39</f>
        <v>0</v>
      </c>
      <c r="F35" s="57">
        <f t="shared" si="19"/>
        <v>0</v>
      </c>
      <c r="G35" s="57">
        <f t="shared" si="19"/>
        <v>0</v>
      </c>
      <c r="H35" s="57">
        <f t="shared" si="19"/>
        <v>0</v>
      </c>
      <c r="I35" s="57">
        <f t="shared" si="19"/>
        <v>-153359.54</v>
      </c>
      <c r="J35" s="57">
        <f t="shared" si="19"/>
        <v>0</v>
      </c>
      <c r="K35" s="57">
        <f t="shared" si="19"/>
        <v>-346444.29</v>
      </c>
      <c r="L35" s="57">
        <f t="shared" si="19"/>
        <v>0</v>
      </c>
      <c r="M35" s="57">
        <f t="shared" si="19"/>
        <v>0</v>
      </c>
      <c r="N35" s="57">
        <f t="shared" si="19"/>
        <v>0</v>
      </c>
      <c r="O35" s="57">
        <f t="shared" si="19"/>
        <v>0</v>
      </c>
      <c r="P35" s="57">
        <f t="shared" si="19"/>
        <v>-2986143.79</v>
      </c>
      <c r="Q35" s="57">
        <f t="shared" si="19"/>
        <v>0</v>
      </c>
      <c r="R35" s="57">
        <f t="shared" si="19"/>
        <v>0</v>
      </c>
      <c r="S35" s="57">
        <f t="shared" si="19"/>
        <v>0</v>
      </c>
      <c r="T35" s="57">
        <f t="shared" si="19"/>
        <v>0</v>
      </c>
      <c r="U35" s="57">
        <f t="shared" si="19"/>
        <v>33326.53</v>
      </c>
      <c r="V35" s="57">
        <f t="shared" si="19"/>
        <v>0</v>
      </c>
      <c r="W35" s="57">
        <f t="shared" si="19"/>
        <v>0</v>
      </c>
      <c r="X35" s="57">
        <f t="shared" si="19"/>
        <v>0</v>
      </c>
      <c r="Y35" s="57">
        <f t="shared" si="19"/>
        <v>0</v>
      </c>
      <c r="Z35" s="57">
        <f t="shared" si="19"/>
        <v>0</v>
      </c>
      <c r="AA35" s="57">
        <f t="shared" si="19"/>
        <v>0</v>
      </c>
      <c r="AB35" s="57">
        <f t="shared" si="19"/>
        <v>0</v>
      </c>
      <c r="AC35" s="57">
        <f t="shared" si="19"/>
        <v>0</v>
      </c>
      <c r="AD35" s="57">
        <f t="shared" si="19"/>
        <v>0</v>
      </c>
      <c r="AE35" s="57">
        <f t="shared" si="19"/>
        <v>0</v>
      </c>
      <c r="AF35" s="57">
        <f t="shared" si="19"/>
        <v>0</v>
      </c>
      <c r="AG35" s="57">
        <f>AG36+AG39</f>
        <v>0</v>
      </c>
      <c r="AH35" s="57">
        <f>AH36+AH39</f>
        <v>0</v>
      </c>
      <c r="AI35" s="57">
        <f>AI36+AI39</f>
        <v>0</v>
      </c>
      <c r="AJ35" s="57">
        <f t="shared" si="19"/>
        <v>0</v>
      </c>
      <c r="AK35" s="57">
        <f t="shared" si="19"/>
        <v>0</v>
      </c>
      <c r="AL35" s="57">
        <f t="shared" si="19"/>
        <v>0</v>
      </c>
      <c r="AM35" s="57">
        <f>AM36+AM39</f>
        <v>0</v>
      </c>
      <c r="AN35" s="57">
        <f t="shared" si="19"/>
        <v>0</v>
      </c>
      <c r="AO35" s="57">
        <f>AO36+AO39</f>
        <v>0</v>
      </c>
      <c r="AP35" s="57">
        <f>AP36+AP39</f>
        <v>0</v>
      </c>
      <c r="AQ35" s="57">
        <f>AQ36+AQ39</f>
        <v>0</v>
      </c>
      <c r="AR35" s="57">
        <f t="shared" si="19"/>
        <v>0</v>
      </c>
      <c r="AS35" s="57">
        <f t="shared" si="19"/>
        <v>0</v>
      </c>
      <c r="AT35" s="57">
        <f t="shared" si="19"/>
        <v>0</v>
      </c>
      <c r="AU35" s="57">
        <f t="shared" si="19"/>
        <v>0</v>
      </c>
      <c r="AV35" s="57">
        <f t="shared" si="19"/>
        <v>0</v>
      </c>
      <c r="AW35" s="57">
        <f t="shared" si="19"/>
        <v>0</v>
      </c>
      <c r="AX35" s="57">
        <f t="shared" si="19"/>
        <v>0</v>
      </c>
      <c r="AY35" s="57">
        <f t="shared" si="19"/>
        <v>0</v>
      </c>
      <c r="AZ35" s="57">
        <f t="shared" si="19"/>
        <v>0</v>
      </c>
      <c r="BA35" s="57">
        <f t="shared" si="19"/>
        <v>0</v>
      </c>
      <c r="BB35" s="57">
        <f t="shared" si="19"/>
        <v>0</v>
      </c>
      <c r="BC35" s="57">
        <f t="shared" si="19"/>
        <v>0</v>
      </c>
      <c r="BD35" s="57">
        <f>BD36+BD39</f>
        <v>0</v>
      </c>
      <c r="BE35" s="57">
        <f t="shared" si="19"/>
        <v>-1535831.76</v>
      </c>
      <c r="BF35" s="57">
        <f t="shared" si="19"/>
        <v>0</v>
      </c>
      <c r="BG35" s="57">
        <f t="shared" si="19"/>
        <v>0</v>
      </c>
      <c r="BH35" s="57">
        <f t="shared" si="19"/>
        <v>-1208228.48</v>
      </c>
      <c r="BI35" s="57">
        <f t="shared" si="19"/>
        <v>0</v>
      </c>
      <c r="BJ35" s="57">
        <f>BJ36+BJ39</f>
        <v>0</v>
      </c>
      <c r="BK35" s="57">
        <f t="shared" si="19"/>
        <v>0</v>
      </c>
      <c r="BL35" s="57">
        <f t="shared" si="19"/>
        <v>0</v>
      </c>
      <c r="BM35" s="57">
        <f t="shared" si="19"/>
        <v>0</v>
      </c>
      <c r="BN35" s="57">
        <f t="shared" si="19"/>
        <v>0</v>
      </c>
      <c r="BO35" s="57">
        <f t="shared" si="19"/>
        <v>0</v>
      </c>
      <c r="BP35" s="58">
        <f t="shared" si="19"/>
        <v>0</v>
      </c>
      <c r="BQ35" s="58">
        <f t="shared" si="19"/>
        <v>0</v>
      </c>
      <c r="BR35" s="58">
        <f aca="true" t="shared" si="20" ref="BR35:BW35">BR36+BR39</f>
        <v>0</v>
      </c>
      <c r="BS35" s="58">
        <f t="shared" si="20"/>
        <v>0</v>
      </c>
      <c r="BT35" s="58">
        <f t="shared" si="20"/>
        <v>0</v>
      </c>
      <c r="BU35" s="58">
        <f t="shared" si="20"/>
        <v>0</v>
      </c>
      <c r="BV35" s="57">
        <f t="shared" si="20"/>
        <v>0</v>
      </c>
      <c r="BW35" s="57">
        <f t="shared" si="20"/>
        <v>0</v>
      </c>
      <c r="BX35" s="37"/>
      <c r="BY35" s="37"/>
      <c r="BZ35" s="37"/>
      <c r="CA35" s="38"/>
      <c r="CB35" s="38"/>
      <c r="CC35" s="38"/>
      <c r="CD35" s="38"/>
      <c r="CE35" s="38"/>
      <c r="CF35" s="38"/>
    </row>
    <row r="36" spans="1:85" ht="12.75">
      <c r="A36" s="39">
        <v>60201</v>
      </c>
      <c r="B36" s="40" t="s">
        <v>117</v>
      </c>
      <c r="C36" s="41">
        <f t="shared" si="6"/>
        <v>-7599351.18</v>
      </c>
      <c r="D36" s="51">
        <f>D37+D38</f>
        <v>0</v>
      </c>
      <c r="E36" s="52">
        <f aca="true" t="shared" si="21" ref="E36:BQ36">E37+E38</f>
        <v>0</v>
      </c>
      <c r="F36" s="52">
        <f t="shared" si="21"/>
        <v>0</v>
      </c>
      <c r="G36" s="52">
        <f t="shared" si="21"/>
        <v>0</v>
      </c>
      <c r="H36" s="52">
        <f t="shared" si="21"/>
        <v>0</v>
      </c>
      <c r="I36" s="52">
        <f t="shared" si="21"/>
        <v>-201286.51</v>
      </c>
      <c r="J36" s="52">
        <f t="shared" si="21"/>
        <v>0</v>
      </c>
      <c r="K36" s="52">
        <f t="shared" si="21"/>
        <v>-346444.29</v>
      </c>
      <c r="L36" s="52">
        <f t="shared" si="21"/>
        <v>0</v>
      </c>
      <c r="M36" s="52">
        <f t="shared" si="21"/>
        <v>0</v>
      </c>
      <c r="N36" s="52">
        <f t="shared" si="21"/>
        <v>0</v>
      </c>
      <c r="O36" s="52">
        <f t="shared" si="21"/>
        <v>0</v>
      </c>
      <c r="P36" s="52">
        <f t="shared" si="21"/>
        <v>-3111346.96</v>
      </c>
      <c r="Q36" s="52">
        <f t="shared" si="21"/>
        <v>0</v>
      </c>
      <c r="R36" s="52">
        <f t="shared" si="21"/>
        <v>0</v>
      </c>
      <c r="S36" s="52">
        <f t="shared" si="21"/>
        <v>0</v>
      </c>
      <c r="T36" s="52">
        <f t="shared" si="21"/>
        <v>0</v>
      </c>
      <c r="U36" s="52">
        <f t="shared" si="21"/>
        <v>33326.53</v>
      </c>
      <c r="V36" s="52">
        <f t="shared" si="21"/>
        <v>0</v>
      </c>
      <c r="W36" s="52">
        <f t="shared" si="21"/>
        <v>0</v>
      </c>
      <c r="X36" s="52">
        <f t="shared" si="21"/>
        <v>0</v>
      </c>
      <c r="Y36" s="52">
        <f t="shared" si="21"/>
        <v>0</v>
      </c>
      <c r="Z36" s="52">
        <f t="shared" si="21"/>
        <v>0</v>
      </c>
      <c r="AA36" s="52">
        <f t="shared" si="21"/>
        <v>0</v>
      </c>
      <c r="AB36" s="52">
        <f t="shared" si="21"/>
        <v>0</v>
      </c>
      <c r="AC36" s="52">
        <f t="shared" si="21"/>
        <v>0</v>
      </c>
      <c r="AD36" s="52">
        <f t="shared" si="21"/>
        <v>0</v>
      </c>
      <c r="AE36" s="52">
        <f t="shared" si="21"/>
        <v>0</v>
      </c>
      <c r="AF36" s="52">
        <f t="shared" si="21"/>
        <v>0</v>
      </c>
      <c r="AG36" s="52">
        <f>AG37+AG38</f>
        <v>0</v>
      </c>
      <c r="AH36" s="52">
        <f>AH37+AH38</f>
        <v>0</v>
      </c>
      <c r="AI36" s="52">
        <f>AI37+AI38</f>
        <v>0</v>
      </c>
      <c r="AJ36" s="52">
        <f t="shared" si="21"/>
        <v>0</v>
      </c>
      <c r="AK36" s="52">
        <f t="shared" si="21"/>
        <v>0</v>
      </c>
      <c r="AL36" s="52">
        <f t="shared" si="21"/>
        <v>0</v>
      </c>
      <c r="AM36" s="52">
        <f>AM37+AM38</f>
        <v>0</v>
      </c>
      <c r="AN36" s="52">
        <f t="shared" si="21"/>
        <v>0</v>
      </c>
      <c r="AO36" s="52">
        <f>AO37+AO38</f>
        <v>0</v>
      </c>
      <c r="AP36" s="52">
        <f>AP37+AP38</f>
        <v>0</v>
      </c>
      <c r="AQ36" s="52">
        <f>AQ37+AQ38</f>
        <v>0</v>
      </c>
      <c r="AR36" s="52">
        <f t="shared" si="21"/>
        <v>0</v>
      </c>
      <c r="AS36" s="52">
        <f t="shared" si="21"/>
        <v>0</v>
      </c>
      <c r="AT36" s="52">
        <f t="shared" si="21"/>
        <v>0</v>
      </c>
      <c r="AU36" s="52">
        <f t="shared" si="21"/>
        <v>0</v>
      </c>
      <c r="AV36" s="52">
        <f t="shared" si="21"/>
        <v>0</v>
      </c>
      <c r="AW36" s="52">
        <f t="shared" si="21"/>
        <v>0</v>
      </c>
      <c r="AX36" s="52">
        <f t="shared" si="21"/>
        <v>0</v>
      </c>
      <c r="AY36" s="52">
        <f t="shared" si="21"/>
        <v>0</v>
      </c>
      <c r="AZ36" s="52">
        <f t="shared" si="21"/>
        <v>0</v>
      </c>
      <c r="BA36" s="52">
        <f t="shared" si="21"/>
        <v>0</v>
      </c>
      <c r="BB36" s="52">
        <f t="shared" si="21"/>
        <v>0</v>
      </c>
      <c r="BC36" s="52">
        <f t="shared" si="21"/>
        <v>0</v>
      </c>
      <c r="BD36" s="52">
        <f>BD37+BD38</f>
        <v>0</v>
      </c>
      <c r="BE36" s="52">
        <f t="shared" si="21"/>
        <v>-2590595.27</v>
      </c>
      <c r="BF36" s="52">
        <f t="shared" si="21"/>
        <v>0</v>
      </c>
      <c r="BG36" s="52">
        <f t="shared" si="21"/>
        <v>0</v>
      </c>
      <c r="BH36" s="52">
        <f t="shared" si="21"/>
        <v>-1383004.68</v>
      </c>
      <c r="BI36" s="52">
        <f t="shared" si="21"/>
        <v>0</v>
      </c>
      <c r="BJ36" s="52">
        <f>BJ37+BJ38</f>
        <v>0</v>
      </c>
      <c r="BK36" s="52">
        <f t="shared" si="21"/>
        <v>0</v>
      </c>
      <c r="BL36" s="52">
        <f t="shared" si="21"/>
        <v>0</v>
      </c>
      <c r="BM36" s="52">
        <f t="shared" si="21"/>
        <v>0</v>
      </c>
      <c r="BN36" s="52">
        <f t="shared" si="21"/>
        <v>0</v>
      </c>
      <c r="BO36" s="52">
        <f t="shared" si="21"/>
        <v>0</v>
      </c>
      <c r="BP36" s="53">
        <f t="shared" si="21"/>
        <v>0</v>
      </c>
      <c r="BQ36" s="53">
        <f t="shared" si="21"/>
        <v>0</v>
      </c>
      <c r="BR36" s="53">
        <f aca="true" t="shared" si="22" ref="BR36:BW36">BR37+BR38</f>
        <v>0</v>
      </c>
      <c r="BS36" s="53">
        <f t="shared" si="22"/>
        <v>0</v>
      </c>
      <c r="BT36" s="53">
        <f t="shared" si="22"/>
        <v>0</v>
      </c>
      <c r="BU36" s="53">
        <f t="shared" si="22"/>
        <v>0</v>
      </c>
      <c r="BV36" s="52">
        <f t="shared" si="22"/>
        <v>0</v>
      </c>
      <c r="BW36" s="52">
        <f t="shared" si="22"/>
        <v>0</v>
      </c>
      <c r="BX36" s="37"/>
      <c r="BY36" s="37"/>
      <c r="BZ36" s="37"/>
      <c r="CA36" s="38"/>
      <c r="CB36" s="38"/>
      <c r="CC36" s="38"/>
      <c r="CD36" s="38"/>
      <c r="CE36" s="38"/>
      <c r="CF36" s="38"/>
      <c r="CG36" s="27"/>
    </row>
    <row r="37" spans="1:85" ht="12.75">
      <c r="A37" s="43">
        <v>602011</v>
      </c>
      <c r="B37" s="54" t="s">
        <v>118</v>
      </c>
      <c r="C37" s="30">
        <f t="shared" si="6"/>
        <v>-8861741.81</v>
      </c>
      <c r="D37" s="55">
        <f>HLOOKUP(D11,'[1]PIVOT_TABLE_GT'!$A$2:$DV$56,8,FALSE)</f>
        <v>0</v>
      </c>
      <c r="E37" s="55">
        <f>HLOOKUP(E11,'[1]PIVOT_TABLE_GT'!$A$2:$DV$56,8,FALSE)</f>
        <v>0</v>
      </c>
      <c r="F37" s="55">
        <f>HLOOKUP(F11,'[1]PIVOT_TABLE_GT'!$A$2:$DV$56,8,FALSE)</f>
        <v>0</v>
      </c>
      <c r="G37" s="55">
        <f>HLOOKUP(G11,'[1]PIVOT_TABLE_GT'!$A$2:$DV$56,8,FALSE)</f>
        <v>0</v>
      </c>
      <c r="H37" s="55">
        <f>HLOOKUP(H11,'[1]PIVOT_TABLE_GT'!$A$2:$DV$56,8,FALSE)</f>
        <v>0</v>
      </c>
      <c r="I37" s="55">
        <f>HLOOKUP(I11,'[1]PIVOT_TABLE_GT'!$A$2:$DV$56,8,FALSE)</f>
        <v>-201286.51</v>
      </c>
      <c r="J37" s="55">
        <f>HLOOKUP(J11,'[1]PIVOT_TABLE_GT'!$A$2:$DV$56,8,FALSE)</f>
        <v>0</v>
      </c>
      <c r="K37" s="55">
        <f>HLOOKUP(K11,'[1]PIVOT_TABLE_GT'!$A$2:$DV$56,8,FALSE)</f>
        <v>-346444.29</v>
      </c>
      <c r="L37" s="55">
        <f>HLOOKUP(L11,'[1]PIVOT_TABLE_GT'!$A$2:$DV$56,8,FALSE)</f>
        <v>0</v>
      </c>
      <c r="M37" s="55">
        <f>HLOOKUP(M11,'[1]PIVOT_TABLE_GT'!$A$2:$DV$56,8,FALSE)</f>
        <v>0</v>
      </c>
      <c r="N37" s="55">
        <f>HLOOKUP(N11,'[1]PIVOT_TABLE_GT'!$A$2:$DV$56,8,FALSE)</f>
        <v>0</v>
      </c>
      <c r="O37" s="55">
        <f>HLOOKUP(O11,'[1]PIVOT_TABLE_GT'!$A$2:$DV$56,8,FALSE)</f>
        <v>0</v>
      </c>
      <c r="P37" s="55">
        <f>HLOOKUP(P11,'[1]PIVOT_TABLE_GT'!$A$2:$DV$56,8,FALSE)</f>
        <v>-3111346.96</v>
      </c>
      <c r="Q37" s="55">
        <f>HLOOKUP(Q11,'[1]PIVOT_TABLE_GT'!$A$2:$DV$56,8,FALSE)</f>
        <v>0</v>
      </c>
      <c r="R37" s="55">
        <f>HLOOKUP(R11,'[1]PIVOT_TABLE_GT'!$A$2:$DV$56,8,FALSE)</f>
        <v>0</v>
      </c>
      <c r="S37" s="55">
        <f>HLOOKUP(S11,'[1]PIVOT_TABLE_GT'!$A$2:$DV$56,8,FALSE)</f>
        <v>0</v>
      </c>
      <c r="T37" s="55">
        <f>HLOOKUP(T11,'[1]PIVOT_TABLE_GT'!$A$2:$DV$56,8,FALSE)</f>
        <v>0</v>
      </c>
      <c r="U37" s="55">
        <f>HLOOKUP(U11,'[1]PIVOT_TABLE_GT'!$A$2:$DV$56,8,FALSE)</f>
        <v>-31665.6</v>
      </c>
      <c r="V37" s="55">
        <f>HLOOKUP(V11,'[1]PIVOT_TABLE_GT'!$A$2:$DV$56,8,FALSE)</f>
        <v>0</v>
      </c>
      <c r="W37" s="55">
        <f>HLOOKUP(W11,'[1]PIVOT_TABLE_GT'!$A$2:$DV$56,8,FALSE)</f>
        <v>0</v>
      </c>
      <c r="X37" s="55">
        <f>HLOOKUP(X11,'[1]PIVOT_TABLE_GT'!$A$2:$DV$56,8,FALSE)</f>
        <v>0</v>
      </c>
      <c r="Y37" s="55">
        <f>HLOOKUP(Y11,'[1]PIVOT_TABLE_GT'!$A$2:$DV$56,8,FALSE)</f>
        <v>0</v>
      </c>
      <c r="Z37" s="55">
        <f>HLOOKUP(Z11,'[1]PIVOT_TABLE_GT'!$A$2:$DV$56,8,FALSE)</f>
        <v>0</v>
      </c>
      <c r="AA37" s="55">
        <f>HLOOKUP(AA11,'[1]PIVOT_TABLE_GT'!$A$2:$DV$56,8,FALSE)</f>
        <v>0</v>
      </c>
      <c r="AB37" s="55">
        <f>HLOOKUP(AB11,'[1]PIVOT_TABLE_GT'!$A$2:$DV$56,8,FALSE)</f>
        <v>0</v>
      </c>
      <c r="AC37" s="55">
        <f>HLOOKUP(AC11,'[1]PIVOT_TABLE_GT'!$A$2:$DV$56,8,FALSE)</f>
        <v>0</v>
      </c>
      <c r="AD37" s="55">
        <f>HLOOKUP(AD11,'[1]PIVOT_TABLE_GT'!$A$2:$DV$56,8,FALSE)</f>
        <v>0</v>
      </c>
      <c r="AE37" s="55">
        <f>HLOOKUP(AE11,'[1]PIVOT_TABLE_GT'!$A$2:$DV$56,8,FALSE)</f>
        <v>0</v>
      </c>
      <c r="AF37" s="55">
        <f>HLOOKUP(AF11,'[1]PIVOT_TABLE_GT'!$A$2:$DV$56,8,FALSE)</f>
        <v>0</v>
      </c>
      <c r="AG37" s="55">
        <f>HLOOKUP(AG11,'[1]PIVOT_TABLE_GT'!$A$2:$DV$56,8,FALSE)</f>
        <v>0</v>
      </c>
      <c r="AH37" s="55">
        <f>HLOOKUP(AH11,'[1]PIVOT_TABLE_GT'!$A$2:$DV$56,8,FALSE)</f>
        <v>0</v>
      </c>
      <c r="AI37" s="55">
        <f>HLOOKUP(AI11,'[1]PIVOT_TABLE_GT'!$A$2:$DV$56,8,FALSE)</f>
        <v>0</v>
      </c>
      <c r="AJ37" s="55">
        <f>HLOOKUP(AJ11,'[1]PIVOT_TABLE_GT'!$A$2:$DV$56,8,FALSE)</f>
        <v>0</v>
      </c>
      <c r="AK37" s="55">
        <f>HLOOKUP(AK11,'[1]PIVOT_TABLE_GT'!$A$2:$DV$56,8,FALSE)</f>
        <v>0</v>
      </c>
      <c r="AL37" s="55">
        <f>HLOOKUP(AL11,'[1]PIVOT_TABLE_GT'!$A$2:$DV$56,8,FALSE)</f>
        <v>0</v>
      </c>
      <c r="AM37" s="55">
        <f>HLOOKUP(AM11,'[1]PIVOT_TABLE_GT'!$A$2:$DV$56,8,FALSE)</f>
        <v>0</v>
      </c>
      <c r="AN37" s="55">
        <f>HLOOKUP(AN11,'[1]PIVOT_TABLE_GT'!$A$2:$DV$56,8,FALSE)</f>
        <v>0</v>
      </c>
      <c r="AO37" s="55">
        <f>HLOOKUP(AO11,'[1]PIVOT_TABLE_GT'!$A$2:$DV$56,8,FALSE)</f>
        <v>0</v>
      </c>
      <c r="AP37" s="55">
        <f>HLOOKUP(AP11,'[1]PIVOT_TABLE_GT'!$A$2:$DV$56,8,FALSE)</f>
        <v>0</v>
      </c>
      <c r="AQ37" s="55">
        <f>HLOOKUP(AQ11,'[1]PIVOT_TABLE_GT'!$A$2:$DV$56,8,FALSE)</f>
        <v>0</v>
      </c>
      <c r="AR37" s="55">
        <f>HLOOKUP(AR11,'[1]PIVOT_TABLE_GT'!$A$2:$DV$56,8,FALSE)</f>
        <v>0</v>
      </c>
      <c r="AS37" s="55">
        <f>HLOOKUP(AS11,'[1]PIVOT_TABLE_GT'!$A$2:$DV$56,8,FALSE)</f>
        <v>0</v>
      </c>
      <c r="AT37" s="55">
        <f>HLOOKUP(AT11,'[1]PIVOT_TABLE_GT'!$A$2:$DV$56,8,FALSE)</f>
        <v>0</v>
      </c>
      <c r="AU37" s="55">
        <f>HLOOKUP(AU11,'[1]PIVOT_TABLE_GT'!$A$2:$DV$56,8,FALSE)</f>
        <v>0</v>
      </c>
      <c r="AV37" s="55">
        <f>HLOOKUP(AV11,'[1]PIVOT_TABLE_GT'!$A$2:$DV$56,8,FALSE)</f>
        <v>0</v>
      </c>
      <c r="AW37" s="55">
        <f>HLOOKUP(AW11,'[1]PIVOT_TABLE_GT'!$A$2:$DV$56,8,FALSE)</f>
        <v>0</v>
      </c>
      <c r="AX37" s="55">
        <f>HLOOKUP(AX11,'[1]PIVOT_TABLE_GT'!$A$2:$DV$56,8,FALSE)</f>
        <v>0</v>
      </c>
      <c r="AY37" s="55">
        <f>HLOOKUP(AY11,'[1]PIVOT_TABLE_GT'!$A$2:$DV$56,8,FALSE)</f>
        <v>0</v>
      </c>
      <c r="AZ37" s="55">
        <f>HLOOKUP(AZ11,'[1]PIVOT_TABLE_GT'!$A$2:$DV$56,8,FALSE)</f>
        <v>0</v>
      </c>
      <c r="BA37" s="55">
        <f>HLOOKUP(BA11,'[1]PIVOT_TABLE_GT'!$A$2:$DV$56,8,FALSE)</f>
        <v>0</v>
      </c>
      <c r="BB37" s="55">
        <f>HLOOKUP(BB11,'[1]PIVOT_TABLE_GT'!$A$2:$DV$56,8,FALSE)</f>
        <v>0</v>
      </c>
      <c r="BC37" s="55">
        <f>HLOOKUP(BC11,'[1]PIVOT_TABLE_GT'!$A$2:$DV$56,8,FALSE)</f>
        <v>0</v>
      </c>
      <c r="BD37" s="55">
        <f>HLOOKUP(BD11,'[1]PIVOT_TABLE_GT'!$A$2:$DV$56,8,FALSE)</f>
        <v>0</v>
      </c>
      <c r="BE37" s="55">
        <f>HLOOKUP(BE11,'[1]PIVOT_TABLE_GT'!$A$2:$DV$56,8,FALSE)</f>
        <v>-3787993.77</v>
      </c>
      <c r="BF37" s="55">
        <f>HLOOKUP(BF11,'[1]PIVOT_TABLE_GT'!$A$2:$DV$56,8,FALSE)</f>
        <v>0</v>
      </c>
      <c r="BG37" s="55">
        <f>HLOOKUP(BG11,'[1]PIVOT_TABLE_GT'!$A$2:$DV$56,8,FALSE)</f>
        <v>0</v>
      </c>
      <c r="BH37" s="55">
        <f>HLOOKUP(BH11,'[1]PIVOT_TABLE_GT'!$A$2:$DV$56,8,FALSE)</f>
        <v>-1383004.68</v>
      </c>
      <c r="BI37" s="55">
        <f>HLOOKUP(BI11,'[1]PIVOT_TABLE_GT'!$A$2:$DV$56,8,FALSE)</f>
        <v>0</v>
      </c>
      <c r="BJ37" s="55">
        <f>HLOOKUP(BJ11,'[1]PIVOT_TABLE_GT'!$A$2:$DV$56,8,FALSE)</f>
        <v>0</v>
      </c>
      <c r="BK37" s="55">
        <f>HLOOKUP(BK11,'[1]PIVOT_TABLE_GT'!$A$2:$DV$56,8,FALSE)</f>
        <v>0</v>
      </c>
      <c r="BL37" s="55">
        <f>HLOOKUP(BL11,'[1]PIVOT_TABLE_GT'!$A$2:$DV$56,8,FALSE)</f>
        <v>0</v>
      </c>
      <c r="BM37" s="55">
        <f>HLOOKUP(BM11,'[1]PIVOT_TABLE_GT'!$A$2:$DV$56,8,FALSE)</f>
        <v>0</v>
      </c>
      <c r="BN37" s="55">
        <f>HLOOKUP(BN11,'[1]PIVOT_TABLE_GT'!$A$2:$DV$56,8,FALSE)</f>
        <v>0</v>
      </c>
      <c r="BO37" s="55">
        <f>HLOOKUP(BO11,'[1]PIVOT_TABLE_GT'!$A$2:$DV$56,8,FALSE)</f>
        <v>0</v>
      </c>
      <c r="BP37" s="55">
        <f>HLOOKUP(BP11,'[1]PIVOT_TABLE_GT'!$A$2:$DV$56,8,FALSE)</f>
        <v>0</v>
      </c>
      <c r="BQ37" s="55">
        <f>HLOOKUP(BQ11,'[1]PIVOT_TABLE_GT'!$A$2:$DV$56,8,FALSE)</f>
        <v>0</v>
      </c>
      <c r="BR37" s="55">
        <f>HLOOKUP(BR11,'[1]PIVOT_TABLE_GT'!$A$2:$DV$56,8,FALSE)</f>
        <v>0</v>
      </c>
      <c r="BS37" s="55">
        <f>HLOOKUP(BS11,'[1]PIVOT_TABLE_GT'!$A$2:$DV$56,8,FALSE)</f>
        <v>0</v>
      </c>
      <c r="BT37" s="55">
        <f>HLOOKUP(BT11,'[1]PIVOT_TABLE_GT'!$A$2:$DV$56,8,FALSE)</f>
        <v>0</v>
      </c>
      <c r="BU37" s="55">
        <f>HLOOKUP(BU11,'[1]PIVOT_TABLE_GT'!$A$2:$DV$56,8,FALSE)</f>
        <v>0</v>
      </c>
      <c r="BV37" s="55">
        <f>HLOOKUP(BV11,'[1]PIVOT_TABLE_GT'!$A$2:$DV$56,8,FALSE)</f>
        <v>0</v>
      </c>
      <c r="BW37" s="55">
        <f>HLOOKUP(BW11,'[1]PIVOT_TABLE_GT'!$A$2:$DV$56,8,FALSE)</f>
        <v>0</v>
      </c>
      <c r="BX37" s="37"/>
      <c r="BY37" s="37"/>
      <c r="BZ37" s="37"/>
      <c r="CA37" s="38"/>
      <c r="CB37" s="38"/>
      <c r="CC37" s="38"/>
      <c r="CD37" s="38"/>
      <c r="CE37" s="38"/>
      <c r="CF37" s="38"/>
      <c r="CG37" s="27"/>
    </row>
    <row r="38" spans="1:85" ht="12.75">
      <c r="A38" s="43">
        <v>602012</v>
      </c>
      <c r="B38" s="54" t="s">
        <v>119</v>
      </c>
      <c r="C38" s="30">
        <f t="shared" si="6"/>
        <v>1262390.63</v>
      </c>
      <c r="D38" s="55">
        <f>HLOOKUP(D11,'[1]PIVOT_TABLE_GT'!$A$2:$DV$56,11,FALSE)</f>
        <v>0</v>
      </c>
      <c r="E38" s="55">
        <f>HLOOKUP(E11,'[1]PIVOT_TABLE_GT'!$A$2:$DV$56,11,FALSE)</f>
        <v>0</v>
      </c>
      <c r="F38" s="55">
        <f>HLOOKUP(F11,'[1]PIVOT_TABLE_GT'!$A$2:$DV$56,11,FALSE)</f>
        <v>0</v>
      </c>
      <c r="G38" s="55">
        <f>HLOOKUP(G11,'[1]PIVOT_TABLE_GT'!$A$2:$DV$56,11,FALSE)</f>
        <v>0</v>
      </c>
      <c r="H38" s="55">
        <f>HLOOKUP(H11,'[1]PIVOT_TABLE_GT'!$A$2:$DV$56,11,FALSE)</f>
        <v>0</v>
      </c>
      <c r="I38" s="55">
        <f>HLOOKUP(I11,'[1]PIVOT_TABLE_GT'!$A$2:$DV$56,11,FALSE)</f>
        <v>0</v>
      </c>
      <c r="J38" s="55">
        <f>HLOOKUP(J11,'[1]PIVOT_TABLE_GT'!$A$2:$DV$56,11,FALSE)</f>
        <v>0</v>
      </c>
      <c r="K38" s="55">
        <f>HLOOKUP(K11,'[1]PIVOT_TABLE_GT'!$A$2:$DV$56,11,FALSE)</f>
        <v>0</v>
      </c>
      <c r="L38" s="55">
        <f>HLOOKUP(L11,'[1]PIVOT_TABLE_GT'!$A$2:$DV$56,11,FALSE)</f>
        <v>0</v>
      </c>
      <c r="M38" s="55">
        <f>HLOOKUP(M11,'[1]PIVOT_TABLE_GT'!$A$2:$DV$56,11,FALSE)</f>
        <v>0</v>
      </c>
      <c r="N38" s="55">
        <f>HLOOKUP(N11,'[1]PIVOT_TABLE_GT'!$A$2:$DV$56,11,FALSE)</f>
        <v>0</v>
      </c>
      <c r="O38" s="55">
        <f>HLOOKUP(O11,'[1]PIVOT_TABLE_GT'!$A$2:$DV$56,11,FALSE)</f>
        <v>0</v>
      </c>
      <c r="P38" s="55">
        <f>HLOOKUP(P11,'[1]PIVOT_TABLE_GT'!$A$2:$DV$56,11,FALSE)</f>
        <v>0</v>
      </c>
      <c r="Q38" s="55">
        <f>HLOOKUP(Q11,'[1]PIVOT_TABLE_GT'!$A$2:$DV$56,11,FALSE)</f>
        <v>0</v>
      </c>
      <c r="R38" s="55">
        <f>HLOOKUP(R11,'[1]PIVOT_TABLE_GT'!$A$2:$DV$56,11,FALSE)</f>
        <v>0</v>
      </c>
      <c r="S38" s="55">
        <f>HLOOKUP(S11,'[1]PIVOT_TABLE_GT'!$A$2:$DV$56,11,FALSE)</f>
        <v>0</v>
      </c>
      <c r="T38" s="55">
        <f>HLOOKUP(T11,'[1]PIVOT_TABLE_GT'!$A$2:$DV$56,11,FALSE)</f>
        <v>0</v>
      </c>
      <c r="U38" s="55">
        <f>HLOOKUP(U11,'[1]PIVOT_TABLE_GT'!$A$2:$DV$56,11,FALSE)</f>
        <v>64992.13</v>
      </c>
      <c r="V38" s="55">
        <f>HLOOKUP(V11,'[1]PIVOT_TABLE_GT'!$A$2:$DV$56,11,FALSE)</f>
        <v>0</v>
      </c>
      <c r="W38" s="55">
        <f>HLOOKUP(W11,'[1]PIVOT_TABLE_GT'!$A$2:$DV$56,11,FALSE)</f>
        <v>0</v>
      </c>
      <c r="X38" s="55">
        <f>HLOOKUP(X11,'[1]PIVOT_TABLE_GT'!$A$2:$DV$56,11,FALSE)</f>
        <v>0</v>
      </c>
      <c r="Y38" s="55">
        <f>HLOOKUP(Y11,'[1]PIVOT_TABLE_GT'!$A$2:$DV$56,11,FALSE)</f>
        <v>0</v>
      </c>
      <c r="Z38" s="55">
        <f>HLOOKUP(Z11,'[1]PIVOT_TABLE_GT'!$A$2:$DV$56,11,FALSE)</f>
        <v>0</v>
      </c>
      <c r="AA38" s="55">
        <f>HLOOKUP(AA11,'[1]PIVOT_TABLE_GT'!$A$2:$DV$56,11,FALSE)</f>
        <v>0</v>
      </c>
      <c r="AB38" s="55">
        <f>HLOOKUP(AB11,'[1]PIVOT_TABLE_GT'!$A$2:$DV$56,11,FALSE)</f>
        <v>0</v>
      </c>
      <c r="AC38" s="55">
        <f>HLOOKUP(AC11,'[1]PIVOT_TABLE_GT'!$A$2:$DV$56,11,FALSE)</f>
        <v>0</v>
      </c>
      <c r="AD38" s="55">
        <f>HLOOKUP(AD11,'[1]PIVOT_TABLE_GT'!$A$2:$DV$56,11,FALSE)</f>
        <v>0</v>
      </c>
      <c r="AE38" s="55">
        <f>HLOOKUP(AE11,'[1]PIVOT_TABLE_GT'!$A$2:$DV$56,11,FALSE)</f>
        <v>0</v>
      </c>
      <c r="AF38" s="55">
        <f>HLOOKUP(AF11,'[1]PIVOT_TABLE_GT'!$A$2:$DV$56,11,FALSE)</f>
        <v>0</v>
      </c>
      <c r="AG38" s="55">
        <f>HLOOKUP(AG11,'[1]PIVOT_TABLE_GT'!$A$2:$DV$56,11,FALSE)</f>
        <v>0</v>
      </c>
      <c r="AH38" s="55">
        <f>HLOOKUP(AH11,'[1]PIVOT_TABLE_GT'!$A$2:$DV$56,11,FALSE)</f>
        <v>0</v>
      </c>
      <c r="AI38" s="55">
        <f>HLOOKUP(AI11,'[1]PIVOT_TABLE_GT'!$A$2:$DV$56,11,FALSE)</f>
        <v>0</v>
      </c>
      <c r="AJ38" s="55">
        <f>HLOOKUP(AJ11,'[1]PIVOT_TABLE_GT'!$A$2:$DV$56,11,FALSE)</f>
        <v>0</v>
      </c>
      <c r="AK38" s="55">
        <f>HLOOKUP(AK11,'[1]PIVOT_TABLE_GT'!$A$2:$DV$56,11,FALSE)</f>
        <v>0</v>
      </c>
      <c r="AL38" s="55">
        <f>HLOOKUP(AL11,'[1]PIVOT_TABLE_GT'!$A$2:$DV$56,11,FALSE)</f>
        <v>0</v>
      </c>
      <c r="AM38" s="55">
        <f>HLOOKUP(AM11,'[1]PIVOT_TABLE_GT'!$A$2:$DV$56,11,FALSE)</f>
        <v>0</v>
      </c>
      <c r="AN38" s="55">
        <f>HLOOKUP(AN11,'[1]PIVOT_TABLE_GT'!$A$2:$DV$56,11,FALSE)</f>
        <v>0</v>
      </c>
      <c r="AO38" s="55">
        <f>HLOOKUP(AO11,'[1]PIVOT_TABLE_GT'!$A$2:$DV$56,11,FALSE)</f>
        <v>0</v>
      </c>
      <c r="AP38" s="55">
        <f>HLOOKUP(AP11,'[1]PIVOT_TABLE_GT'!$A$2:$DV$56,11,FALSE)</f>
        <v>0</v>
      </c>
      <c r="AQ38" s="55">
        <f>HLOOKUP(AQ11,'[1]PIVOT_TABLE_GT'!$A$2:$DV$56,11,FALSE)</f>
        <v>0</v>
      </c>
      <c r="AR38" s="55">
        <f>HLOOKUP(AR11,'[1]PIVOT_TABLE_GT'!$A$2:$DV$56,11,FALSE)</f>
        <v>0</v>
      </c>
      <c r="AS38" s="55">
        <f>HLOOKUP(AS11,'[1]PIVOT_TABLE_GT'!$A$2:$DV$56,11,FALSE)</f>
        <v>0</v>
      </c>
      <c r="AT38" s="55">
        <f>HLOOKUP(AT11,'[1]PIVOT_TABLE_GT'!$A$2:$DV$56,11,FALSE)</f>
        <v>0</v>
      </c>
      <c r="AU38" s="55">
        <f>HLOOKUP(AU11,'[1]PIVOT_TABLE_GT'!$A$2:$DV$56,11,FALSE)</f>
        <v>0</v>
      </c>
      <c r="AV38" s="55">
        <f>HLOOKUP(AV11,'[1]PIVOT_TABLE_GT'!$A$2:$DV$56,11,FALSE)</f>
        <v>0</v>
      </c>
      <c r="AW38" s="55">
        <f>HLOOKUP(AW11,'[1]PIVOT_TABLE_GT'!$A$2:$DV$56,11,FALSE)</f>
        <v>0</v>
      </c>
      <c r="AX38" s="55">
        <f>HLOOKUP(AX11,'[1]PIVOT_TABLE_GT'!$A$2:$DV$56,11,FALSE)</f>
        <v>0</v>
      </c>
      <c r="AY38" s="55">
        <f>HLOOKUP(AY11,'[1]PIVOT_TABLE_GT'!$A$2:$DV$56,11,FALSE)</f>
        <v>0</v>
      </c>
      <c r="AZ38" s="55">
        <f>HLOOKUP(AZ11,'[1]PIVOT_TABLE_GT'!$A$2:$DV$56,11,FALSE)</f>
        <v>0</v>
      </c>
      <c r="BA38" s="55">
        <f>HLOOKUP(BA11,'[1]PIVOT_TABLE_GT'!$A$2:$DV$56,11,FALSE)</f>
        <v>0</v>
      </c>
      <c r="BB38" s="55">
        <f>HLOOKUP(BB11,'[1]PIVOT_TABLE_GT'!$A$2:$DV$56,11,FALSE)</f>
        <v>0</v>
      </c>
      <c r="BC38" s="55">
        <f>HLOOKUP(BC11,'[1]PIVOT_TABLE_GT'!$A$2:$DV$56,11,FALSE)</f>
        <v>0</v>
      </c>
      <c r="BD38" s="55">
        <f>HLOOKUP(BD11,'[1]PIVOT_TABLE_GT'!$A$2:$DV$56,11,FALSE)</f>
        <v>0</v>
      </c>
      <c r="BE38" s="55">
        <f>HLOOKUP(BE11,'[1]PIVOT_TABLE_GT'!$A$2:$DV$56,11,FALSE)</f>
        <v>1197398.5</v>
      </c>
      <c r="BF38" s="55">
        <f>HLOOKUP(BF11,'[1]PIVOT_TABLE_GT'!$A$2:$DV$56,11,FALSE)</f>
        <v>0</v>
      </c>
      <c r="BG38" s="55">
        <f>HLOOKUP(BG11,'[1]PIVOT_TABLE_GT'!$A$2:$DV$56,11,FALSE)</f>
        <v>0</v>
      </c>
      <c r="BH38" s="55">
        <f>HLOOKUP(BH11,'[1]PIVOT_TABLE_GT'!$A$2:$DV$56,11,FALSE)</f>
        <v>0</v>
      </c>
      <c r="BI38" s="55">
        <f>HLOOKUP(BI11,'[1]PIVOT_TABLE_GT'!$A$2:$DV$56,11,FALSE)</f>
        <v>0</v>
      </c>
      <c r="BJ38" s="55">
        <f>HLOOKUP(BJ11,'[1]PIVOT_TABLE_GT'!$A$2:$DV$56,11,FALSE)</f>
        <v>0</v>
      </c>
      <c r="BK38" s="55">
        <f>HLOOKUP(BK11,'[1]PIVOT_TABLE_GT'!$A$2:$DV$56,11,FALSE)</f>
        <v>0</v>
      </c>
      <c r="BL38" s="55">
        <f>HLOOKUP(BL11,'[1]PIVOT_TABLE_GT'!$A$2:$DV$56,11,FALSE)</f>
        <v>0</v>
      </c>
      <c r="BM38" s="55">
        <f>HLOOKUP(BM11,'[1]PIVOT_TABLE_GT'!$A$2:$DV$56,11,FALSE)</f>
        <v>0</v>
      </c>
      <c r="BN38" s="55">
        <f>HLOOKUP(BN11,'[1]PIVOT_TABLE_GT'!$A$2:$DV$56,11,FALSE)</f>
        <v>0</v>
      </c>
      <c r="BO38" s="55">
        <f>HLOOKUP(BO11,'[1]PIVOT_TABLE_GT'!$A$2:$DV$56,11,FALSE)</f>
        <v>0</v>
      </c>
      <c r="BP38" s="55">
        <f>HLOOKUP(BP11,'[1]PIVOT_TABLE_GT'!$A$2:$DV$56,11,FALSE)</f>
        <v>0</v>
      </c>
      <c r="BQ38" s="55">
        <f>HLOOKUP(BQ11,'[1]PIVOT_TABLE_GT'!$A$2:$DV$56,11,FALSE)</f>
        <v>0</v>
      </c>
      <c r="BR38" s="55">
        <f>HLOOKUP(BR11,'[1]PIVOT_TABLE_GT'!$A$2:$DV$56,11,FALSE)</f>
        <v>0</v>
      </c>
      <c r="BS38" s="55">
        <f>HLOOKUP(BS11,'[1]PIVOT_TABLE_GT'!$A$2:$DV$56,11,FALSE)</f>
        <v>0</v>
      </c>
      <c r="BT38" s="55">
        <f>HLOOKUP(BT11,'[1]PIVOT_TABLE_GT'!$A$2:$DV$56,11,FALSE)</f>
        <v>0</v>
      </c>
      <c r="BU38" s="55">
        <f>HLOOKUP(BU11,'[1]PIVOT_TABLE_GT'!$A$2:$DV$56,11,FALSE)</f>
        <v>0</v>
      </c>
      <c r="BV38" s="55">
        <f>HLOOKUP(BV11,'[1]PIVOT_TABLE_GT'!$A$2:$DV$56,11,FALSE)</f>
        <v>0</v>
      </c>
      <c r="BW38" s="55">
        <f>HLOOKUP(BW11,'[1]PIVOT_TABLE_GT'!$A$2:$DV$56,11,FALSE)</f>
        <v>0</v>
      </c>
      <c r="BX38" s="37"/>
      <c r="BY38" s="37"/>
      <c r="BZ38" s="37"/>
      <c r="CA38" s="38"/>
      <c r="CB38" s="38"/>
      <c r="CC38" s="38"/>
      <c r="CD38" s="38"/>
      <c r="CE38" s="38"/>
      <c r="CF38" s="38"/>
      <c r="CG38" s="27"/>
    </row>
    <row r="39" spans="1:85" ht="12.75">
      <c r="A39" s="39">
        <v>60202</v>
      </c>
      <c r="B39" s="40" t="s">
        <v>120</v>
      </c>
      <c r="C39" s="41">
        <f t="shared" si="6"/>
        <v>1402669.8499999999</v>
      </c>
      <c r="D39" s="51">
        <f>D40+D41</f>
        <v>0</v>
      </c>
      <c r="E39" s="52">
        <f aca="true" t="shared" si="23" ref="E39:BQ39">E40+E41</f>
        <v>0</v>
      </c>
      <c r="F39" s="52">
        <f t="shared" si="23"/>
        <v>0</v>
      </c>
      <c r="G39" s="52">
        <f t="shared" si="23"/>
        <v>0</v>
      </c>
      <c r="H39" s="52">
        <f t="shared" si="23"/>
        <v>0</v>
      </c>
      <c r="I39" s="52">
        <f t="shared" si="23"/>
        <v>47926.97</v>
      </c>
      <c r="J39" s="52">
        <f t="shared" si="23"/>
        <v>0</v>
      </c>
      <c r="K39" s="52">
        <f t="shared" si="23"/>
        <v>0</v>
      </c>
      <c r="L39" s="52">
        <f t="shared" si="23"/>
        <v>0</v>
      </c>
      <c r="M39" s="52">
        <f t="shared" si="23"/>
        <v>0</v>
      </c>
      <c r="N39" s="52">
        <f t="shared" si="23"/>
        <v>0</v>
      </c>
      <c r="O39" s="52">
        <f t="shared" si="23"/>
        <v>0</v>
      </c>
      <c r="P39" s="52">
        <f t="shared" si="23"/>
        <v>125203.17</v>
      </c>
      <c r="Q39" s="52">
        <f t="shared" si="23"/>
        <v>0</v>
      </c>
      <c r="R39" s="52">
        <f t="shared" si="23"/>
        <v>0</v>
      </c>
      <c r="S39" s="52">
        <f t="shared" si="23"/>
        <v>0</v>
      </c>
      <c r="T39" s="52">
        <f t="shared" si="23"/>
        <v>0</v>
      </c>
      <c r="U39" s="52">
        <f t="shared" si="23"/>
        <v>0</v>
      </c>
      <c r="V39" s="52">
        <f t="shared" si="23"/>
        <v>0</v>
      </c>
      <c r="W39" s="52">
        <f t="shared" si="23"/>
        <v>0</v>
      </c>
      <c r="X39" s="52">
        <f t="shared" si="23"/>
        <v>0</v>
      </c>
      <c r="Y39" s="52">
        <f t="shared" si="23"/>
        <v>0</v>
      </c>
      <c r="Z39" s="52">
        <f t="shared" si="23"/>
        <v>0</v>
      </c>
      <c r="AA39" s="52">
        <f t="shared" si="23"/>
        <v>0</v>
      </c>
      <c r="AB39" s="52">
        <f t="shared" si="23"/>
        <v>0</v>
      </c>
      <c r="AC39" s="52">
        <f t="shared" si="23"/>
        <v>0</v>
      </c>
      <c r="AD39" s="52">
        <f t="shared" si="23"/>
        <v>0</v>
      </c>
      <c r="AE39" s="52">
        <f t="shared" si="23"/>
        <v>0</v>
      </c>
      <c r="AF39" s="52">
        <f t="shared" si="23"/>
        <v>0</v>
      </c>
      <c r="AG39" s="52">
        <f>AG40+AG41</f>
        <v>0</v>
      </c>
      <c r="AH39" s="52">
        <f>AH40+AH41</f>
        <v>0</v>
      </c>
      <c r="AI39" s="52">
        <f>AI40+AI41</f>
        <v>0</v>
      </c>
      <c r="AJ39" s="52">
        <f t="shared" si="23"/>
        <v>0</v>
      </c>
      <c r="AK39" s="52">
        <f t="shared" si="23"/>
        <v>0</v>
      </c>
      <c r="AL39" s="52">
        <f t="shared" si="23"/>
        <v>0</v>
      </c>
      <c r="AM39" s="52">
        <f>AM40+AM41</f>
        <v>0</v>
      </c>
      <c r="AN39" s="52">
        <f t="shared" si="23"/>
        <v>0</v>
      </c>
      <c r="AO39" s="52">
        <f>AO40+AO41</f>
        <v>0</v>
      </c>
      <c r="AP39" s="52">
        <f>AP40+AP41</f>
        <v>0</v>
      </c>
      <c r="AQ39" s="52">
        <f>AQ40+AQ41</f>
        <v>0</v>
      </c>
      <c r="AR39" s="52">
        <f t="shared" si="23"/>
        <v>0</v>
      </c>
      <c r="AS39" s="52">
        <f t="shared" si="23"/>
        <v>0</v>
      </c>
      <c r="AT39" s="52">
        <f t="shared" si="23"/>
        <v>0</v>
      </c>
      <c r="AU39" s="52">
        <f t="shared" si="23"/>
        <v>0</v>
      </c>
      <c r="AV39" s="52">
        <f t="shared" si="23"/>
        <v>0</v>
      </c>
      <c r="AW39" s="52">
        <f t="shared" si="23"/>
        <v>0</v>
      </c>
      <c r="AX39" s="52">
        <f t="shared" si="23"/>
        <v>0</v>
      </c>
      <c r="AY39" s="52">
        <f t="shared" si="23"/>
        <v>0</v>
      </c>
      <c r="AZ39" s="52">
        <f t="shared" si="23"/>
        <v>0</v>
      </c>
      <c r="BA39" s="52">
        <f t="shared" si="23"/>
        <v>0</v>
      </c>
      <c r="BB39" s="52">
        <f t="shared" si="23"/>
        <v>0</v>
      </c>
      <c r="BC39" s="52">
        <f t="shared" si="23"/>
        <v>0</v>
      </c>
      <c r="BD39" s="52">
        <f>BD40+BD41</f>
        <v>0</v>
      </c>
      <c r="BE39" s="52">
        <f t="shared" si="23"/>
        <v>1054763.51</v>
      </c>
      <c r="BF39" s="52">
        <f t="shared" si="23"/>
        <v>0</v>
      </c>
      <c r="BG39" s="52">
        <f t="shared" si="23"/>
        <v>0</v>
      </c>
      <c r="BH39" s="52">
        <f t="shared" si="23"/>
        <v>174776.2</v>
      </c>
      <c r="BI39" s="52">
        <f t="shared" si="23"/>
        <v>0</v>
      </c>
      <c r="BJ39" s="52">
        <f>BJ40+BJ41</f>
        <v>0</v>
      </c>
      <c r="BK39" s="52">
        <f t="shared" si="23"/>
        <v>0</v>
      </c>
      <c r="BL39" s="52">
        <f t="shared" si="23"/>
        <v>0</v>
      </c>
      <c r="BM39" s="52">
        <f t="shared" si="23"/>
        <v>0</v>
      </c>
      <c r="BN39" s="52">
        <f t="shared" si="23"/>
        <v>0</v>
      </c>
      <c r="BO39" s="52">
        <f t="shared" si="23"/>
        <v>0</v>
      </c>
      <c r="BP39" s="53">
        <f t="shared" si="23"/>
        <v>0</v>
      </c>
      <c r="BQ39" s="53">
        <f t="shared" si="23"/>
        <v>0</v>
      </c>
      <c r="BR39" s="53">
        <f aca="true" t="shared" si="24" ref="BR39:BW39">BR40+BR41</f>
        <v>0</v>
      </c>
      <c r="BS39" s="53">
        <f t="shared" si="24"/>
        <v>0</v>
      </c>
      <c r="BT39" s="53">
        <f t="shared" si="24"/>
        <v>0</v>
      </c>
      <c r="BU39" s="53">
        <f t="shared" si="24"/>
        <v>0</v>
      </c>
      <c r="BV39" s="52">
        <f t="shared" si="24"/>
        <v>0</v>
      </c>
      <c r="BW39" s="52">
        <f t="shared" si="24"/>
        <v>0</v>
      </c>
      <c r="BX39" s="37"/>
      <c r="BY39" s="37"/>
      <c r="BZ39" s="37"/>
      <c r="CA39" s="38"/>
      <c r="CB39" s="38"/>
      <c r="CC39" s="38"/>
      <c r="CD39" s="38"/>
      <c r="CE39" s="38"/>
      <c r="CF39" s="38"/>
      <c r="CG39" s="27"/>
    </row>
    <row r="40" spans="1:85" ht="12.75">
      <c r="A40" s="43">
        <v>602021</v>
      </c>
      <c r="B40" s="54" t="s">
        <v>121</v>
      </c>
      <c r="C40" s="30">
        <f t="shared" si="6"/>
        <v>1670817.53</v>
      </c>
      <c r="D40" s="55">
        <f>HLOOKUP(D11,'[1]PIVOT_TABLE_GT'!$A$2:$DV$56,9,FALSE)</f>
        <v>0</v>
      </c>
      <c r="E40" s="55">
        <f>HLOOKUP(E11,'[1]PIVOT_TABLE_GT'!$A$2:$DV$56,9,FALSE)</f>
        <v>0</v>
      </c>
      <c r="F40" s="55">
        <f>HLOOKUP(F11,'[1]PIVOT_TABLE_GT'!$A$2:$DV$56,9,FALSE)</f>
        <v>0</v>
      </c>
      <c r="G40" s="55">
        <f>HLOOKUP(G11,'[1]PIVOT_TABLE_GT'!$A$2:$DV$56,9,FALSE)</f>
        <v>0</v>
      </c>
      <c r="H40" s="55">
        <f>HLOOKUP(H11,'[1]PIVOT_TABLE_GT'!$A$2:$DV$56,9,FALSE)</f>
        <v>0</v>
      </c>
      <c r="I40" s="55">
        <f>HLOOKUP(I11,'[1]PIVOT_TABLE_GT'!$A$2:$DV$56,9,FALSE)</f>
        <v>47926.97</v>
      </c>
      <c r="J40" s="55">
        <f>HLOOKUP(J11,'[1]PIVOT_TABLE_GT'!$A$2:$DV$56,9,FALSE)</f>
        <v>0</v>
      </c>
      <c r="K40" s="55">
        <f>HLOOKUP(K11,'[1]PIVOT_TABLE_GT'!$A$2:$DV$56,9,FALSE)</f>
        <v>0</v>
      </c>
      <c r="L40" s="55">
        <f>HLOOKUP(L11,'[1]PIVOT_TABLE_GT'!$A$2:$DV$56,9,FALSE)</f>
        <v>0</v>
      </c>
      <c r="M40" s="55">
        <f>HLOOKUP(M11,'[1]PIVOT_TABLE_GT'!$A$2:$DV$56,9,FALSE)</f>
        <v>0</v>
      </c>
      <c r="N40" s="55">
        <f>HLOOKUP(N11,'[1]PIVOT_TABLE_GT'!$A$2:$DV$56,9,FALSE)</f>
        <v>0</v>
      </c>
      <c r="O40" s="55">
        <f>HLOOKUP(O11,'[1]PIVOT_TABLE_GT'!$A$2:$DV$56,9,FALSE)</f>
        <v>0</v>
      </c>
      <c r="P40" s="55">
        <f>HLOOKUP(P11,'[1]PIVOT_TABLE_GT'!$A$2:$DV$56,9,FALSE)</f>
        <v>125203.17</v>
      </c>
      <c r="Q40" s="55">
        <f>HLOOKUP(Q11,'[1]PIVOT_TABLE_GT'!$A$2:$DV$56,9,FALSE)</f>
        <v>0</v>
      </c>
      <c r="R40" s="55">
        <f>HLOOKUP(R11,'[1]PIVOT_TABLE_GT'!$A$2:$DV$56,9,FALSE)</f>
        <v>0</v>
      </c>
      <c r="S40" s="55">
        <f>HLOOKUP(S11,'[1]PIVOT_TABLE_GT'!$A$2:$DV$56,9,FALSE)</f>
        <v>0</v>
      </c>
      <c r="T40" s="55">
        <f>HLOOKUP(T11,'[1]PIVOT_TABLE_GT'!$A$2:$DV$56,9,FALSE)</f>
        <v>0</v>
      </c>
      <c r="U40" s="55">
        <f>HLOOKUP(U11,'[1]PIVOT_TABLE_GT'!$A$2:$DV$56,9,FALSE)</f>
        <v>0</v>
      </c>
      <c r="V40" s="55">
        <f>HLOOKUP(V11,'[1]PIVOT_TABLE_GT'!$A$2:$DV$56,9,FALSE)</f>
        <v>0</v>
      </c>
      <c r="W40" s="55">
        <f>HLOOKUP(W11,'[1]PIVOT_TABLE_GT'!$A$2:$DV$56,9,FALSE)</f>
        <v>0</v>
      </c>
      <c r="X40" s="55">
        <f>HLOOKUP(X11,'[1]PIVOT_TABLE_GT'!$A$2:$DV$56,9,FALSE)</f>
        <v>0</v>
      </c>
      <c r="Y40" s="55">
        <f>HLOOKUP(Y11,'[1]PIVOT_TABLE_GT'!$A$2:$DV$56,9,FALSE)</f>
        <v>0</v>
      </c>
      <c r="Z40" s="55">
        <f>HLOOKUP(Z11,'[1]PIVOT_TABLE_GT'!$A$2:$DV$56,9,FALSE)</f>
        <v>0</v>
      </c>
      <c r="AA40" s="55">
        <f>HLOOKUP(AA11,'[1]PIVOT_TABLE_GT'!$A$2:$DV$56,9,FALSE)</f>
        <v>0</v>
      </c>
      <c r="AB40" s="55">
        <f>HLOOKUP(AB11,'[1]PIVOT_TABLE_GT'!$A$2:$DV$56,9,FALSE)</f>
        <v>0</v>
      </c>
      <c r="AC40" s="55">
        <f>HLOOKUP(AC11,'[1]PIVOT_TABLE_GT'!$A$2:$DV$56,9,FALSE)</f>
        <v>0</v>
      </c>
      <c r="AD40" s="55">
        <f>HLOOKUP(AD11,'[1]PIVOT_TABLE_GT'!$A$2:$DV$56,9,FALSE)</f>
        <v>0</v>
      </c>
      <c r="AE40" s="55">
        <f>HLOOKUP(AE11,'[1]PIVOT_TABLE_GT'!$A$2:$DV$56,9,FALSE)</f>
        <v>0</v>
      </c>
      <c r="AF40" s="55">
        <f>HLOOKUP(AF11,'[1]PIVOT_TABLE_GT'!$A$2:$DV$56,9,FALSE)</f>
        <v>0</v>
      </c>
      <c r="AG40" s="55">
        <f>HLOOKUP(AG11,'[1]PIVOT_TABLE_GT'!$A$2:$DV$56,9,FALSE)</f>
        <v>0</v>
      </c>
      <c r="AH40" s="55">
        <f>HLOOKUP(AH11,'[1]PIVOT_TABLE_GT'!$A$2:$DV$56,9,FALSE)</f>
        <v>0</v>
      </c>
      <c r="AI40" s="55">
        <f>HLOOKUP(AI11,'[1]PIVOT_TABLE_GT'!$A$2:$DV$56,9,FALSE)</f>
        <v>0</v>
      </c>
      <c r="AJ40" s="55">
        <f>HLOOKUP(AJ11,'[1]PIVOT_TABLE_GT'!$A$2:$DV$56,9,FALSE)</f>
        <v>0</v>
      </c>
      <c r="AK40" s="55">
        <f>HLOOKUP(AK11,'[1]PIVOT_TABLE_GT'!$A$2:$DV$56,9,FALSE)</f>
        <v>0</v>
      </c>
      <c r="AL40" s="55">
        <f>HLOOKUP(AL11,'[1]PIVOT_TABLE_GT'!$A$2:$DV$56,9,FALSE)</f>
        <v>0</v>
      </c>
      <c r="AM40" s="55">
        <f>HLOOKUP(AM11,'[1]PIVOT_TABLE_GT'!$A$2:$DV$56,9,FALSE)</f>
        <v>0</v>
      </c>
      <c r="AN40" s="55">
        <f>HLOOKUP(AN11,'[1]PIVOT_TABLE_GT'!$A$2:$DV$56,9,FALSE)</f>
        <v>0</v>
      </c>
      <c r="AO40" s="55">
        <f>HLOOKUP(AO11,'[1]PIVOT_TABLE_GT'!$A$2:$DV$56,9,FALSE)</f>
        <v>0</v>
      </c>
      <c r="AP40" s="55">
        <f>HLOOKUP(AP11,'[1]PIVOT_TABLE_GT'!$A$2:$DV$56,9,FALSE)</f>
        <v>0</v>
      </c>
      <c r="AQ40" s="55">
        <f>HLOOKUP(AQ11,'[1]PIVOT_TABLE_GT'!$A$2:$DV$56,9,FALSE)</f>
        <v>0</v>
      </c>
      <c r="AR40" s="55">
        <f>HLOOKUP(AR11,'[1]PIVOT_TABLE_GT'!$A$2:$DV$56,9,FALSE)</f>
        <v>0</v>
      </c>
      <c r="AS40" s="55">
        <f>HLOOKUP(AS11,'[1]PIVOT_TABLE_GT'!$A$2:$DV$56,9,FALSE)</f>
        <v>0</v>
      </c>
      <c r="AT40" s="55">
        <f>HLOOKUP(AT11,'[1]PIVOT_TABLE_GT'!$A$2:$DV$56,9,FALSE)</f>
        <v>0</v>
      </c>
      <c r="AU40" s="55">
        <f>HLOOKUP(AU11,'[1]PIVOT_TABLE_GT'!$A$2:$DV$56,9,FALSE)</f>
        <v>0</v>
      </c>
      <c r="AV40" s="55">
        <f>HLOOKUP(AV11,'[1]PIVOT_TABLE_GT'!$A$2:$DV$56,9,FALSE)</f>
        <v>0</v>
      </c>
      <c r="AW40" s="55">
        <f>HLOOKUP(AW11,'[1]PIVOT_TABLE_GT'!$A$2:$DV$56,9,FALSE)</f>
        <v>0</v>
      </c>
      <c r="AX40" s="55">
        <f>HLOOKUP(AX11,'[1]PIVOT_TABLE_GT'!$A$2:$DV$56,9,FALSE)</f>
        <v>0</v>
      </c>
      <c r="AY40" s="55">
        <f>HLOOKUP(AY11,'[1]PIVOT_TABLE_GT'!$A$2:$DV$56,9,FALSE)</f>
        <v>0</v>
      </c>
      <c r="AZ40" s="55">
        <f>HLOOKUP(AZ11,'[1]PIVOT_TABLE_GT'!$A$2:$DV$56,9,FALSE)</f>
        <v>0</v>
      </c>
      <c r="BA40" s="55">
        <f>HLOOKUP(BA11,'[1]PIVOT_TABLE_GT'!$A$2:$DV$56,9,FALSE)</f>
        <v>0</v>
      </c>
      <c r="BB40" s="55">
        <f>HLOOKUP(BB11,'[1]PIVOT_TABLE_GT'!$A$2:$DV$56,9,FALSE)</f>
        <v>0</v>
      </c>
      <c r="BC40" s="55">
        <f>HLOOKUP(BC11,'[1]PIVOT_TABLE_GT'!$A$2:$DV$56,9,FALSE)</f>
        <v>0</v>
      </c>
      <c r="BD40" s="55">
        <f>HLOOKUP(BD11,'[1]PIVOT_TABLE_GT'!$A$2:$DV$56,9,FALSE)</f>
        <v>0</v>
      </c>
      <c r="BE40" s="55">
        <f>HLOOKUP(BE11,'[1]PIVOT_TABLE_GT'!$A$2:$DV$56,9,FALSE)</f>
        <v>1322911.19</v>
      </c>
      <c r="BF40" s="55">
        <f>HLOOKUP(BF11,'[1]PIVOT_TABLE_GT'!$A$2:$DV$56,9,FALSE)</f>
        <v>0</v>
      </c>
      <c r="BG40" s="55">
        <f>HLOOKUP(BG11,'[1]PIVOT_TABLE_GT'!$A$2:$DV$56,9,FALSE)</f>
        <v>0</v>
      </c>
      <c r="BH40" s="55">
        <f>HLOOKUP(BH11,'[1]PIVOT_TABLE_GT'!$A$2:$DV$56,9,FALSE)</f>
        <v>174776.2</v>
      </c>
      <c r="BI40" s="55">
        <f>HLOOKUP(BI11,'[1]PIVOT_TABLE_GT'!$A$2:$DV$56,9,FALSE)</f>
        <v>0</v>
      </c>
      <c r="BJ40" s="55">
        <f>HLOOKUP(BJ11,'[1]PIVOT_TABLE_GT'!$A$2:$DV$56,9,FALSE)</f>
        <v>0</v>
      </c>
      <c r="BK40" s="55">
        <f>HLOOKUP(BK11,'[1]PIVOT_TABLE_GT'!$A$2:$DV$56,9,FALSE)</f>
        <v>0</v>
      </c>
      <c r="BL40" s="55">
        <f>HLOOKUP(BL11,'[1]PIVOT_TABLE_GT'!$A$2:$DV$56,9,FALSE)</f>
        <v>0</v>
      </c>
      <c r="BM40" s="55">
        <f>HLOOKUP(BM11,'[1]PIVOT_TABLE_GT'!$A$2:$DV$56,9,FALSE)</f>
        <v>0</v>
      </c>
      <c r="BN40" s="55">
        <f>HLOOKUP(BN11,'[1]PIVOT_TABLE_GT'!$A$2:$DV$56,9,FALSE)</f>
        <v>0</v>
      </c>
      <c r="BO40" s="55">
        <f>HLOOKUP(BO11,'[1]PIVOT_TABLE_GT'!$A$2:$DV$56,9,FALSE)</f>
        <v>0</v>
      </c>
      <c r="BP40" s="55">
        <f>HLOOKUP(BP11,'[1]PIVOT_TABLE_GT'!$A$2:$DV$56,9,FALSE)</f>
        <v>0</v>
      </c>
      <c r="BQ40" s="55">
        <f>HLOOKUP(BQ11,'[1]PIVOT_TABLE_GT'!$A$2:$DV$56,9,FALSE)</f>
        <v>0</v>
      </c>
      <c r="BR40" s="55">
        <f>HLOOKUP(BR11,'[1]PIVOT_TABLE_GT'!$A$2:$DV$56,9,FALSE)</f>
        <v>0</v>
      </c>
      <c r="BS40" s="55">
        <f>HLOOKUP(BS11,'[1]PIVOT_TABLE_GT'!$A$2:$DV$56,9,FALSE)</f>
        <v>0</v>
      </c>
      <c r="BT40" s="55">
        <f>HLOOKUP(BT11,'[1]PIVOT_TABLE_GT'!$A$2:$DV$56,9,FALSE)</f>
        <v>0</v>
      </c>
      <c r="BU40" s="55">
        <f>HLOOKUP(BU11,'[1]PIVOT_TABLE_GT'!$A$2:$DV$56,9,FALSE)</f>
        <v>0</v>
      </c>
      <c r="BV40" s="55">
        <f>HLOOKUP(BV11,'[1]PIVOT_TABLE_GT'!$A$2:$DV$56,9,FALSE)</f>
        <v>0</v>
      </c>
      <c r="BW40" s="55">
        <f>HLOOKUP(BW11,'[1]PIVOT_TABLE_GT'!$A$2:$DV$56,9,FALSE)</f>
        <v>0</v>
      </c>
      <c r="BX40" s="37"/>
      <c r="BY40" s="37"/>
      <c r="BZ40" s="37"/>
      <c r="CA40" s="38"/>
      <c r="CB40" s="38"/>
      <c r="CC40" s="38"/>
      <c r="CD40" s="38"/>
      <c r="CE40" s="38"/>
      <c r="CF40" s="38"/>
      <c r="CG40" s="27"/>
    </row>
    <row r="41" spans="1:85" ht="12.75">
      <c r="A41" s="43">
        <v>602022</v>
      </c>
      <c r="B41" s="54" t="s">
        <v>122</v>
      </c>
      <c r="C41" s="30">
        <f t="shared" si="6"/>
        <v>-268147.68</v>
      </c>
      <c r="D41" s="55">
        <f>HLOOKUP(D11,'[1]PIVOT_TABLE_GT'!$A$2:$DV$56,12,FALSE)</f>
        <v>0</v>
      </c>
      <c r="E41" s="55">
        <f>HLOOKUP(E11,'[1]PIVOT_TABLE_GT'!$A$2:$DV$56,12,FALSE)</f>
        <v>0</v>
      </c>
      <c r="F41" s="55">
        <f>HLOOKUP(F11,'[1]PIVOT_TABLE_GT'!$A$2:$DV$56,12,FALSE)</f>
        <v>0</v>
      </c>
      <c r="G41" s="55">
        <f>HLOOKUP(G11,'[1]PIVOT_TABLE_GT'!$A$2:$DV$56,12,FALSE)</f>
        <v>0</v>
      </c>
      <c r="H41" s="55">
        <f>HLOOKUP(H11,'[1]PIVOT_TABLE_GT'!$A$2:$DV$56,12,FALSE)</f>
        <v>0</v>
      </c>
      <c r="I41" s="55">
        <f>HLOOKUP(I11,'[1]PIVOT_TABLE_GT'!$A$2:$DV$56,12,FALSE)</f>
        <v>0</v>
      </c>
      <c r="J41" s="55">
        <f>HLOOKUP(J11,'[1]PIVOT_TABLE_GT'!$A$2:$DV$56,12,FALSE)</f>
        <v>0</v>
      </c>
      <c r="K41" s="55">
        <f>HLOOKUP(K11,'[1]PIVOT_TABLE_GT'!$A$2:$DV$56,12,FALSE)</f>
        <v>0</v>
      </c>
      <c r="L41" s="55">
        <f>HLOOKUP(L11,'[1]PIVOT_TABLE_GT'!$A$2:$DV$56,12,FALSE)</f>
        <v>0</v>
      </c>
      <c r="M41" s="55">
        <f>HLOOKUP(M11,'[1]PIVOT_TABLE_GT'!$A$2:$DV$56,12,FALSE)</f>
        <v>0</v>
      </c>
      <c r="N41" s="55">
        <f>HLOOKUP(N11,'[1]PIVOT_TABLE_GT'!$A$2:$DV$56,12,FALSE)</f>
        <v>0</v>
      </c>
      <c r="O41" s="55">
        <f>HLOOKUP(O11,'[1]PIVOT_TABLE_GT'!$A$2:$DV$56,12,FALSE)</f>
        <v>0</v>
      </c>
      <c r="P41" s="55">
        <f>HLOOKUP(P11,'[1]PIVOT_TABLE_GT'!$A$2:$DV$56,12,FALSE)</f>
        <v>0</v>
      </c>
      <c r="Q41" s="55">
        <f>HLOOKUP(Q11,'[1]PIVOT_TABLE_GT'!$A$2:$DV$56,12,FALSE)</f>
        <v>0</v>
      </c>
      <c r="R41" s="55">
        <f>HLOOKUP(R11,'[1]PIVOT_TABLE_GT'!$A$2:$DV$56,12,FALSE)</f>
        <v>0</v>
      </c>
      <c r="S41" s="55">
        <f>HLOOKUP(S11,'[1]PIVOT_TABLE_GT'!$A$2:$DV$56,12,FALSE)</f>
        <v>0</v>
      </c>
      <c r="T41" s="55">
        <f>HLOOKUP(T11,'[1]PIVOT_TABLE_GT'!$A$2:$DV$56,12,FALSE)</f>
        <v>0</v>
      </c>
      <c r="U41" s="55">
        <f>HLOOKUP(U11,'[1]PIVOT_TABLE_GT'!$A$2:$DV$56,12,FALSE)</f>
        <v>0</v>
      </c>
      <c r="V41" s="55">
        <f>HLOOKUP(V11,'[1]PIVOT_TABLE_GT'!$A$2:$DV$56,12,FALSE)</f>
        <v>0</v>
      </c>
      <c r="W41" s="55">
        <f>HLOOKUP(W11,'[1]PIVOT_TABLE_GT'!$A$2:$DV$56,12,FALSE)</f>
        <v>0</v>
      </c>
      <c r="X41" s="55">
        <f>HLOOKUP(X11,'[1]PIVOT_TABLE_GT'!$A$2:$DV$56,12,FALSE)</f>
        <v>0</v>
      </c>
      <c r="Y41" s="55">
        <f>HLOOKUP(Y11,'[1]PIVOT_TABLE_GT'!$A$2:$DV$56,12,FALSE)</f>
        <v>0</v>
      </c>
      <c r="Z41" s="55">
        <f>HLOOKUP(Z11,'[1]PIVOT_TABLE_GT'!$A$2:$DV$56,12,FALSE)</f>
        <v>0</v>
      </c>
      <c r="AA41" s="55">
        <f>HLOOKUP(AA11,'[1]PIVOT_TABLE_GT'!$A$2:$DV$56,12,FALSE)</f>
        <v>0</v>
      </c>
      <c r="AB41" s="55">
        <f>HLOOKUP(AB11,'[1]PIVOT_TABLE_GT'!$A$2:$DV$56,12,FALSE)</f>
        <v>0</v>
      </c>
      <c r="AC41" s="55">
        <f>HLOOKUP(AC11,'[1]PIVOT_TABLE_GT'!$A$2:$DV$56,12,FALSE)</f>
        <v>0</v>
      </c>
      <c r="AD41" s="55">
        <f>HLOOKUP(AD11,'[1]PIVOT_TABLE_GT'!$A$2:$DV$56,12,FALSE)</f>
        <v>0</v>
      </c>
      <c r="AE41" s="55">
        <f>HLOOKUP(AE11,'[1]PIVOT_TABLE_GT'!$A$2:$DV$56,12,FALSE)</f>
        <v>0</v>
      </c>
      <c r="AF41" s="55">
        <f>HLOOKUP(AF11,'[1]PIVOT_TABLE_GT'!$A$2:$DV$56,12,FALSE)</f>
        <v>0</v>
      </c>
      <c r="AG41" s="55">
        <f>HLOOKUP(AG11,'[1]PIVOT_TABLE_GT'!$A$2:$DV$56,12,FALSE)</f>
        <v>0</v>
      </c>
      <c r="AH41" s="55">
        <f>HLOOKUP(AH11,'[1]PIVOT_TABLE_GT'!$A$2:$DV$56,12,FALSE)</f>
        <v>0</v>
      </c>
      <c r="AI41" s="55">
        <f>HLOOKUP(AI11,'[1]PIVOT_TABLE_GT'!$A$2:$DV$56,12,FALSE)</f>
        <v>0</v>
      </c>
      <c r="AJ41" s="55">
        <f>HLOOKUP(AJ11,'[1]PIVOT_TABLE_GT'!$A$2:$DV$56,12,FALSE)</f>
        <v>0</v>
      </c>
      <c r="AK41" s="55">
        <f>HLOOKUP(AK11,'[1]PIVOT_TABLE_GT'!$A$2:$DV$56,12,FALSE)</f>
        <v>0</v>
      </c>
      <c r="AL41" s="55">
        <f>HLOOKUP(AL11,'[1]PIVOT_TABLE_GT'!$A$2:$DV$56,12,FALSE)</f>
        <v>0</v>
      </c>
      <c r="AM41" s="55">
        <f>HLOOKUP(AM11,'[1]PIVOT_TABLE_GT'!$A$2:$DV$56,12,FALSE)</f>
        <v>0</v>
      </c>
      <c r="AN41" s="55">
        <f>HLOOKUP(AN11,'[1]PIVOT_TABLE_GT'!$A$2:$DV$56,12,FALSE)</f>
        <v>0</v>
      </c>
      <c r="AO41" s="55">
        <f>HLOOKUP(AO11,'[1]PIVOT_TABLE_GT'!$A$2:$DV$56,12,FALSE)</f>
        <v>0</v>
      </c>
      <c r="AP41" s="55">
        <f>HLOOKUP(AP11,'[1]PIVOT_TABLE_GT'!$A$2:$DV$56,12,FALSE)</f>
        <v>0</v>
      </c>
      <c r="AQ41" s="55">
        <f>HLOOKUP(AQ11,'[1]PIVOT_TABLE_GT'!$A$2:$DV$56,12,FALSE)</f>
        <v>0</v>
      </c>
      <c r="AR41" s="55">
        <f>HLOOKUP(AR11,'[1]PIVOT_TABLE_GT'!$A$2:$DV$56,12,FALSE)</f>
        <v>0</v>
      </c>
      <c r="AS41" s="55">
        <f>HLOOKUP(AS11,'[1]PIVOT_TABLE_GT'!$A$2:$DV$56,12,FALSE)</f>
        <v>0</v>
      </c>
      <c r="AT41" s="55">
        <f>HLOOKUP(AT11,'[1]PIVOT_TABLE_GT'!$A$2:$DV$56,12,FALSE)</f>
        <v>0</v>
      </c>
      <c r="AU41" s="55">
        <f>HLOOKUP(AU11,'[1]PIVOT_TABLE_GT'!$A$2:$DV$56,12,FALSE)</f>
        <v>0</v>
      </c>
      <c r="AV41" s="55">
        <f>HLOOKUP(AV11,'[1]PIVOT_TABLE_GT'!$A$2:$DV$56,12,FALSE)</f>
        <v>0</v>
      </c>
      <c r="AW41" s="55">
        <f>HLOOKUP(AW11,'[1]PIVOT_TABLE_GT'!$A$2:$DV$56,12,FALSE)</f>
        <v>0</v>
      </c>
      <c r="AX41" s="55">
        <f>HLOOKUP(AX11,'[1]PIVOT_TABLE_GT'!$A$2:$DV$56,12,FALSE)</f>
        <v>0</v>
      </c>
      <c r="AY41" s="55">
        <f>HLOOKUP(AY11,'[1]PIVOT_TABLE_GT'!$A$2:$DV$56,12,FALSE)</f>
        <v>0</v>
      </c>
      <c r="AZ41" s="55">
        <f>HLOOKUP(AZ11,'[1]PIVOT_TABLE_GT'!$A$2:$DV$56,12,FALSE)</f>
        <v>0</v>
      </c>
      <c r="BA41" s="55">
        <f>HLOOKUP(BA11,'[1]PIVOT_TABLE_GT'!$A$2:$DV$56,12,FALSE)</f>
        <v>0</v>
      </c>
      <c r="BB41" s="55">
        <f>HLOOKUP(BB11,'[1]PIVOT_TABLE_GT'!$A$2:$DV$56,12,FALSE)</f>
        <v>0</v>
      </c>
      <c r="BC41" s="55">
        <f>HLOOKUP(BC11,'[1]PIVOT_TABLE_GT'!$A$2:$DV$56,12,FALSE)</f>
        <v>0</v>
      </c>
      <c r="BD41" s="55">
        <f>HLOOKUP(BD11,'[1]PIVOT_TABLE_GT'!$A$2:$DV$56,12,FALSE)</f>
        <v>0</v>
      </c>
      <c r="BE41" s="55">
        <f>HLOOKUP(BE11,'[1]PIVOT_TABLE_GT'!$A$2:$DV$56,12,FALSE)</f>
        <v>-268147.68</v>
      </c>
      <c r="BF41" s="55">
        <f>HLOOKUP(BF11,'[1]PIVOT_TABLE_GT'!$A$2:$DV$56,12,FALSE)</f>
        <v>0</v>
      </c>
      <c r="BG41" s="55">
        <f>HLOOKUP(BG11,'[1]PIVOT_TABLE_GT'!$A$2:$DV$56,12,FALSE)</f>
        <v>0</v>
      </c>
      <c r="BH41" s="55">
        <f>HLOOKUP(BH11,'[1]PIVOT_TABLE_GT'!$A$2:$DV$56,12,FALSE)</f>
        <v>0</v>
      </c>
      <c r="BI41" s="55">
        <f>HLOOKUP(BI11,'[1]PIVOT_TABLE_GT'!$A$2:$DV$56,12,FALSE)</f>
        <v>0</v>
      </c>
      <c r="BJ41" s="55">
        <f>HLOOKUP(BJ11,'[1]PIVOT_TABLE_GT'!$A$2:$DV$56,12,FALSE)</f>
        <v>0</v>
      </c>
      <c r="BK41" s="55">
        <f>HLOOKUP(BK11,'[1]PIVOT_TABLE_GT'!$A$2:$DV$56,12,FALSE)</f>
        <v>0</v>
      </c>
      <c r="BL41" s="55">
        <f>HLOOKUP(BL11,'[1]PIVOT_TABLE_GT'!$A$2:$DV$56,12,FALSE)</f>
        <v>0</v>
      </c>
      <c r="BM41" s="55">
        <f>HLOOKUP(BM11,'[1]PIVOT_TABLE_GT'!$A$2:$DV$56,12,FALSE)</f>
        <v>0</v>
      </c>
      <c r="BN41" s="55">
        <f>HLOOKUP(BN11,'[1]PIVOT_TABLE_GT'!$A$2:$DV$56,12,FALSE)</f>
        <v>0</v>
      </c>
      <c r="BO41" s="55">
        <f>HLOOKUP(BO11,'[1]PIVOT_TABLE_GT'!$A$2:$DV$56,12,FALSE)</f>
        <v>0</v>
      </c>
      <c r="BP41" s="55">
        <f>HLOOKUP(BP11,'[1]PIVOT_TABLE_GT'!$A$2:$DV$56,12,FALSE)</f>
        <v>0</v>
      </c>
      <c r="BQ41" s="55">
        <f>HLOOKUP(BQ11,'[1]PIVOT_TABLE_GT'!$A$2:$DV$56,12,FALSE)</f>
        <v>0</v>
      </c>
      <c r="BR41" s="55">
        <f>HLOOKUP(BR11,'[1]PIVOT_TABLE_GT'!$A$2:$DV$56,12,FALSE)</f>
        <v>0</v>
      </c>
      <c r="BS41" s="55">
        <f>HLOOKUP(BS11,'[1]PIVOT_TABLE_GT'!$A$2:$DV$56,12,FALSE)</f>
        <v>0</v>
      </c>
      <c r="BT41" s="55">
        <f>HLOOKUP(BT11,'[1]PIVOT_TABLE_GT'!$A$2:$DV$56,12,FALSE)</f>
        <v>0</v>
      </c>
      <c r="BU41" s="55">
        <f>HLOOKUP(BU11,'[1]PIVOT_TABLE_GT'!$A$2:$DV$56,12,FALSE)</f>
        <v>0</v>
      </c>
      <c r="BV41" s="55">
        <f>HLOOKUP(BV11,'[1]PIVOT_TABLE_GT'!$A$2:$DV$56,12,FALSE)</f>
        <v>0</v>
      </c>
      <c r="BW41" s="55">
        <f>HLOOKUP(BW11,'[1]PIVOT_TABLE_GT'!$A$2:$DV$56,12,FALSE)</f>
        <v>0</v>
      </c>
      <c r="BX41" s="37"/>
      <c r="BY41" s="37"/>
      <c r="BZ41" s="37"/>
      <c r="CA41" s="38"/>
      <c r="CB41" s="38"/>
      <c r="CC41" s="38"/>
      <c r="CD41" s="38"/>
      <c r="CE41" s="38"/>
      <c r="CF41" s="38"/>
      <c r="CG41" s="27"/>
    </row>
    <row r="42" spans="1:85" ht="12.75">
      <c r="A42" s="33">
        <v>603</v>
      </c>
      <c r="B42" s="34" t="s">
        <v>123</v>
      </c>
      <c r="C42" s="35">
        <f t="shared" si="6"/>
        <v>59621196.349999994</v>
      </c>
      <c r="D42" s="36">
        <f>D43+D53+D62+D71+D72+D75+D78+D82+D83</f>
        <v>8146332.88</v>
      </c>
      <c r="E42" s="57">
        <f aca="true" t="shared" si="25" ref="E42:BQ42">E43+E53+E62+E71+E72+E75+E78+E82+E83</f>
        <v>0</v>
      </c>
      <c r="F42" s="57">
        <f t="shared" si="25"/>
        <v>0</v>
      </c>
      <c r="G42" s="57">
        <f t="shared" si="25"/>
        <v>2223344.16</v>
      </c>
      <c r="H42" s="57">
        <f t="shared" si="25"/>
        <v>0</v>
      </c>
      <c r="I42" s="57">
        <f t="shared" si="25"/>
        <v>320161.58</v>
      </c>
      <c r="J42" s="57">
        <f t="shared" si="25"/>
        <v>0</v>
      </c>
      <c r="K42" s="57">
        <f t="shared" si="25"/>
        <v>0</v>
      </c>
      <c r="L42" s="57">
        <f t="shared" si="25"/>
        <v>17137536.58</v>
      </c>
      <c r="M42" s="57">
        <f t="shared" si="25"/>
        <v>5487213.3100000005</v>
      </c>
      <c r="N42" s="57">
        <f t="shared" si="25"/>
        <v>14416163.370000001</v>
      </c>
      <c r="O42" s="57">
        <f t="shared" si="25"/>
        <v>0</v>
      </c>
      <c r="P42" s="57">
        <f t="shared" si="25"/>
        <v>97827.15</v>
      </c>
      <c r="Q42" s="57">
        <f t="shared" si="25"/>
        <v>1076098.5999999999</v>
      </c>
      <c r="R42" s="57">
        <f t="shared" si="25"/>
        <v>0</v>
      </c>
      <c r="S42" s="57">
        <f t="shared" si="25"/>
        <v>578069.49</v>
      </c>
      <c r="T42" s="57">
        <f t="shared" si="25"/>
        <v>649216.4700000001</v>
      </c>
      <c r="U42" s="57">
        <f t="shared" si="25"/>
        <v>0</v>
      </c>
      <c r="V42" s="57">
        <f t="shared" si="25"/>
        <v>257907.93</v>
      </c>
      <c r="W42" s="57">
        <f t="shared" si="25"/>
        <v>0</v>
      </c>
      <c r="X42" s="57">
        <f t="shared" si="25"/>
        <v>0</v>
      </c>
      <c r="Y42" s="57">
        <f t="shared" si="25"/>
        <v>0</v>
      </c>
      <c r="Z42" s="57">
        <f t="shared" si="25"/>
        <v>996058.1400000002</v>
      </c>
      <c r="AA42" s="57">
        <f t="shared" si="25"/>
        <v>0</v>
      </c>
      <c r="AB42" s="57">
        <f t="shared" si="25"/>
        <v>0</v>
      </c>
      <c r="AC42" s="57">
        <f t="shared" si="25"/>
        <v>195654.28</v>
      </c>
      <c r="AD42" s="57">
        <f t="shared" si="25"/>
        <v>0</v>
      </c>
      <c r="AE42" s="57">
        <f t="shared" si="25"/>
        <v>0</v>
      </c>
      <c r="AF42" s="57">
        <f t="shared" si="25"/>
        <v>0</v>
      </c>
      <c r="AG42" s="57">
        <f>AG43+AG53+AG62+AG71+AG72+AG75+AG78+AG82+AG83</f>
        <v>0</v>
      </c>
      <c r="AH42" s="57">
        <f>AH43+AH53+AH62+AH71+AH72+AH75+AH78+AH82+AH83</f>
        <v>0</v>
      </c>
      <c r="AI42" s="57">
        <f>AI43+AI53+AI62+AI71+AI72+AI75+AI78+AI82+AI83</f>
        <v>0</v>
      </c>
      <c r="AJ42" s="57">
        <f t="shared" si="25"/>
        <v>0</v>
      </c>
      <c r="AK42" s="57">
        <f t="shared" si="25"/>
        <v>0</v>
      </c>
      <c r="AL42" s="57">
        <f t="shared" si="25"/>
        <v>0</v>
      </c>
      <c r="AM42" s="57">
        <f>AM43+AM53+AM62+AM71+AM72+AM75+AM78+AM82+AM83</f>
        <v>0</v>
      </c>
      <c r="AN42" s="57">
        <f t="shared" si="25"/>
        <v>0</v>
      </c>
      <c r="AO42" s="57">
        <f>AO43+AO53+AO62+AO71+AO72+AO75+AO78+AO82+AO83</f>
        <v>0</v>
      </c>
      <c r="AP42" s="57">
        <f>AP43+AP53+AP62+AP71+AP72+AP75+AP78+AP82+AP83</f>
        <v>0</v>
      </c>
      <c r="AQ42" s="57">
        <f>AQ43+AQ53+AQ62+AQ71+AQ72+AQ75+AQ78+AQ82+AQ83</f>
        <v>0</v>
      </c>
      <c r="AR42" s="57">
        <f t="shared" si="25"/>
        <v>0</v>
      </c>
      <c r="AS42" s="57">
        <f t="shared" si="25"/>
        <v>0</v>
      </c>
      <c r="AT42" s="57">
        <f t="shared" si="25"/>
        <v>3584030.749999999</v>
      </c>
      <c r="AU42" s="57">
        <f t="shared" si="25"/>
        <v>0</v>
      </c>
      <c r="AV42" s="57">
        <f t="shared" si="25"/>
        <v>0</v>
      </c>
      <c r="AW42" s="57">
        <f t="shared" si="25"/>
        <v>0</v>
      </c>
      <c r="AX42" s="57">
        <f t="shared" si="25"/>
        <v>0</v>
      </c>
      <c r="AY42" s="57">
        <f t="shared" si="25"/>
        <v>0</v>
      </c>
      <c r="AZ42" s="57">
        <f t="shared" si="25"/>
        <v>0</v>
      </c>
      <c r="BA42" s="57">
        <f t="shared" si="25"/>
        <v>0</v>
      </c>
      <c r="BB42" s="57">
        <f t="shared" si="25"/>
        <v>0</v>
      </c>
      <c r="BC42" s="57">
        <f t="shared" si="25"/>
        <v>1289539.61</v>
      </c>
      <c r="BD42" s="57">
        <f>BD43+BD53+BD62+BD71+BD72+BD75+BD78+BD82+BD83</f>
        <v>0</v>
      </c>
      <c r="BE42" s="57">
        <f t="shared" si="25"/>
        <v>0</v>
      </c>
      <c r="BF42" s="57">
        <f t="shared" si="25"/>
        <v>88933.79</v>
      </c>
      <c r="BG42" s="57">
        <f t="shared" si="25"/>
        <v>240121.15</v>
      </c>
      <c r="BH42" s="57">
        <f t="shared" si="25"/>
        <v>17786.760000000002</v>
      </c>
      <c r="BI42" s="57">
        <f t="shared" si="25"/>
        <v>0</v>
      </c>
      <c r="BJ42" s="57">
        <f>BJ43+BJ53+BJ62+BJ71+BJ72+BJ75+BJ78+BJ82+BJ83</f>
        <v>0</v>
      </c>
      <c r="BK42" s="57">
        <f t="shared" si="25"/>
        <v>0</v>
      </c>
      <c r="BL42" s="57">
        <f t="shared" si="25"/>
        <v>0</v>
      </c>
      <c r="BM42" s="57">
        <f t="shared" si="25"/>
        <v>0</v>
      </c>
      <c r="BN42" s="57">
        <f t="shared" si="25"/>
        <v>0</v>
      </c>
      <c r="BO42" s="57">
        <f t="shared" si="25"/>
        <v>0</v>
      </c>
      <c r="BP42" s="58">
        <f t="shared" si="25"/>
        <v>0</v>
      </c>
      <c r="BQ42" s="58">
        <f t="shared" si="25"/>
        <v>0</v>
      </c>
      <c r="BR42" s="58">
        <f aca="true" t="shared" si="26" ref="BR42:BW42">BR43+BR53+BR62+BR71+BR72+BR75+BR78+BR82+BR83</f>
        <v>0</v>
      </c>
      <c r="BS42" s="58">
        <f t="shared" si="26"/>
        <v>0</v>
      </c>
      <c r="BT42" s="58">
        <f t="shared" si="26"/>
        <v>0</v>
      </c>
      <c r="BU42" s="58">
        <f t="shared" si="26"/>
        <v>2436785.18</v>
      </c>
      <c r="BV42" s="57">
        <f t="shared" si="26"/>
        <v>382415.17000000004</v>
      </c>
      <c r="BW42" s="57">
        <f t="shared" si="26"/>
        <v>0</v>
      </c>
      <c r="BX42" s="37"/>
      <c r="BY42" s="37"/>
      <c r="BZ42" s="37"/>
      <c r="CA42" s="38"/>
      <c r="CB42" s="38"/>
      <c r="CC42" s="38"/>
      <c r="CD42" s="38"/>
      <c r="CE42" s="38"/>
      <c r="CF42" s="38"/>
      <c r="CG42" s="27"/>
    </row>
    <row r="43" spans="1:85" ht="12.75">
      <c r="A43" s="39">
        <v>60301</v>
      </c>
      <c r="B43" s="40" t="s">
        <v>124</v>
      </c>
      <c r="C43" s="41">
        <f t="shared" si="6"/>
        <v>38706366.220000006</v>
      </c>
      <c r="D43" s="51">
        <f>D44+D45+D46+D47+D48+D49+D50+D51+D52</f>
        <v>5288638.35</v>
      </c>
      <c r="E43" s="52">
        <f aca="true" t="shared" si="27" ref="E43:BQ43">E44+E45+E46+E47+E48+E49+E50+E51+E52</f>
        <v>0</v>
      </c>
      <c r="F43" s="52">
        <f t="shared" si="27"/>
        <v>0</v>
      </c>
      <c r="G43" s="52">
        <f t="shared" si="27"/>
        <v>1443405.6500000001</v>
      </c>
      <c r="H43" s="52">
        <f t="shared" si="27"/>
        <v>0</v>
      </c>
      <c r="I43" s="52">
        <f t="shared" si="27"/>
        <v>207850.42</v>
      </c>
      <c r="J43" s="52">
        <f t="shared" si="27"/>
        <v>0</v>
      </c>
      <c r="K43" s="52">
        <f t="shared" si="27"/>
        <v>0</v>
      </c>
      <c r="L43" s="52">
        <f t="shared" si="27"/>
        <v>11125770.86</v>
      </c>
      <c r="M43" s="52">
        <f t="shared" si="27"/>
        <v>3562325.17</v>
      </c>
      <c r="N43" s="52">
        <f t="shared" si="27"/>
        <v>9359042.32</v>
      </c>
      <c r="O43" s="52">
        <f t="shared" si="27"/>
        <v>0</v>
      </c>
      <c r="P43" s="52">
        <f t="shared" si="27"/>
        <v>63509.85</v>
      </c>
      <c r="Q43" s="52">
        <f t="shared" si="27"/>
        <v>698608.3500000001</v>
      </c>
      <c r="R43" s="52">
        <f t="shared" si="27"/>
        <v>0</v>
      </c>
      <c r="S43" s="52">
        <f t="shared" si="27"/>
        <v>375285.47</v>
      </c>
      <c r="T43" s="52">
        <f t="shared" si="27"/>
        <v>421474.46</v>
      </c>
      <c r="U43" s="52">
        <f t="shared" si="27"/>
        <v>0</v>
      </c>
      <c r="V43" s="52">
        <f t="shared" si="27"/>
        <v>167435.05</v>
      </c>
      <c r="W43" s="52">
        <f t="shared" si="27"/>
        <v>0</v>
      </c>
      <c r="X43" s="52">
        <f t="shared" si="27"/>
        <v>0</v>
      </c>
      <c r="Y43" s="52">
        <f t="shared" si="27"/>
        <v>0</v>
      </c>
      <c r="Z43" s="52">
        <f t="shared" si="27"/>
        <v>646645.7200000001</v>
      </c>
      <c r="AA43" s="52">
        <f t="shared" si="27"/>
        <v>0</v>
      </c>
      <c r="AB43" s="52">
        <f t="shared" si="27"/>
        <v>0</v>
      </c>
      <c r="AC43" s="52">
        <f t="shared" si="27"/>
        <v>127019.7</v>
      </c>
      <c r="AD43" s="52">
        <f t="shared" si="27"/>
        <v>0</v>
      </c>
      <c r="AE43" s="52">
        <f t="shared" si="27"/>
        <v>0</v>
      </c>
      <c r="AF43" s="52">
        <f t="shared" si="27"/>
        <v>0</v>
      </c>
      <c r="AG43" s="52">
        <f>AG44+AG45+AG46+AG47+AG48+AG49+AG50+AG51+AG52</f>
        <v>0</v>
      </c>
      <c r="AH43" s="52">
        <f>AH44+AH45+AH46+AH47+AH48+AH49+AH50+AH51+AH52</f>
        <v>0</v>
      </c>
      <c r="AI43" s="52">
        <f>AI44+AI45+AI46+AI47+AI48+AI49+AI50+AI51+AI52</f>
        <v>0</v>
      </c>
      <c r="AJ43" s="52">
        <f t="shared" si="27"/>
        <v>0</v>
      </c>
      <c r="AK43" s="52">
        <f t="shared" si="27"/>
        <v>0</v>
      </c>
      <c r="AL43" s="52">
        <f t="shared" si="27"/>
        <v>0</v>
      </c>
      <c r="AM43" s="52">
        <f>AM44+AM45+AM46+AM47+AM48+AM49+AM50+AM51+AM52</f>
        <v>0</v>
      </c>
      <c r="AN43" s="52">
        <f t="shared" si="27"/>
        <v>0</v>
      </c>
      <c r="AO43" s="52">
        <f>AO44+AO45+AO46+AO47+AO48+AO49+AO50+AO51+AO52</f>
        <v>0</v>
      </c>
      <c r="AP43" s="52">
        <f>AP44+AP45+AP46+AP47+AP48+AP49+AP50+AP51+AP52</f>
        <v>0</v>
      </c>
      <c r="AQ43" s="52">
        <f>AQ44+AQ45+AQ46+AQ47+AQ48+AQ49+AQ50+AQ51+AQ52</f>
        <v>0</v>
      </c>
      <c r="AR43" s="52">
        <f t="shared" si="27"/>
        <v>0</v>
      </c>
      <c r="AS43" s="52">
        <f t="shared" si="27"/>
        <v>0</v>
      </c>
      <c r="AT43" s="52">
        <f t="shared" si="27"/>
        <v>2326769.92</v>
      </c>
      <c r="AU43" s="52">
        <f t="shared" si="27"/>
        <v>0</v>
      </c>
      <c r="AV43" s="52">
        <f t="shared" si="27"/>
        <v>0</v>
      </c>
      <c r="AW43" s="52">
        <f t="shared" si="27"/>
        <v>0</v>
      </c>
      <c r="AX43" s="52">
        <f t="shared" si="27"/>
        <v>0</v>
      </c>
      <c r="AY43" s="52">
        <f t="shared" si="27"/>
        <v>0</v>
      </c>
      <c r="AZ43" s="52">
        <f t="shared" si="27"/>
        <v>0</v>
      </c>
      <c r="BA43" s="52">
        <f t="shared" si="27"/>
        <v>0</v>
      </c>
      <c r="BB43" s="52">
        <f t="shared" si="27"/>
        <v>0</v>
      </c>
      <c r="BC43" s="52">
        <f t="shared" si="27"/>
        <v>837175.3</v>
      </c>
      <c r="BD43" s="52">
        <f>BD44+BD45+BD46+BD47+BD48+BD49+BD50+BD51+BD52</f>
        <v>0</v>
      </c>
      <c r="BE43" s="52">
        <f t="shared" si="27"/>
        <v>0</v>
      </c>
      <c r="BF43" s="52">
        <f t="shared" si="27"/>
        <v>57736.21000000001</v>
      </c>
      <c r="BG43" s="52">
        <f t="shared" si="27"/>
        <v>155887.81999999998</v>
      </c>
      <c r="BH43" s="52">
        <f t="shared" si="27"/>
        <v>11547.240000000002</v>
      </c>
      <c r="BI43" s="52">
        <f t="shared" si="27"/>
        <v>0</v>
      </c>
      <c r="BJ43" s="52">
        <f>BJ44+BJ45+BJ46+BJ47+BJ48+BJ49+BJ50+BJ51+BJ52</f>
        <v>0</v>
      </c>
      <c r="BK43" s="52">
        <f t="shared" si="27"/>
        <v>0</v>
      </c>
      <c r="BL43" s="52">
        <f t="shared" si="27"/>
        <v>0</v>
      </c>
      <c r="BM43" s="52">
        <f t="shared" si="27"/>
        <v>0</v>
      </c>
      <c r="BN43" s="52">
        <f t="shared" si="27"/>
        <v>0</v>
      </c>
      <c r="BO43" s="52">
        <f t="shared" si="27"/>
        <v>0</v>
      </c>
      <c r="BP43" s="53">
        <f t="shared" si="27"/>
        <v>0</v>
      </c>
      <c r="BQ43" s="53">
        <f t="shared" si="27"/>
        <v>0</v>
      </c>
      <c r="BR43" s="53">
        <f aca="true" t="shared" si="28" ref="BR43:BW43">BR44+BR45+BR46+BR47+BR48+BR49+BR50+BR51+BR52</f>
        <v>0</v>
      </c>
      <c r="BS43" s="53">
        <f t="shared" si="28"/>
        <v>0</v>
      </c>
      <c r="BT43" s="53">
        <f t="shared" si="28"/>
        <v>0</v>
      </c>
      <c r="BU43" s="53">
        <f t="shared" si="28"/>
        <v>1581972.5999999999</v>
      </c>
      <c r="BV43" s="52">
        <f t="shared" si="28"/>
        <v>248265.76</v>
      </c>
      <c r="BW43" s="52">
        <f t="shared" si="28"/>
        <v>0</v>
      </c>
      <c r="BX43" s="37"/>
      <c r="BY43" s="37"/>
      <c r="BZ43" s="37"/>
      <c r="CA43" s="38"/>
      <c r="CB43" s="38"/>
      <c r="CC43" s="38"/>
      <c r="CD43" s="38"/>
      <c r="CE43" s="38"/>
      <c r="CF43" s="38"/>
      <c r="CG43" s="27"/>
    </row>
    <row r="44" spans="1:85" ht="12.75">
      <c r="A44" s="43">
        <v>603011</v>
      </c>
      <c r="B44" s="54" t="s">
        <v>125</v>
      </c>
      <c r="C44" s="30">
        <f t="shared" si="6"/>
        <v>1733375.0300000003</v>
      </c>
      <c r="D44" s="55">
        <f>HLOOKUP(D11,'[1]PIVOT_TABLE_FINS.YATR.'!$A$2:$DA$15,4,FALSE)</f>
        <v>236839.43</v>
      </c>
      <c r="E44" s="55">
        <f>HLOOKUP(E11,'[1]PIVOT_TABLE_FINS.YATR.'!$A$2:$DA$15,4,FALSE)</f>
        <v>0</v>
      </c>
      <c r="F44" s="55">
        <f>HLOOKUP(F11,'[1]PIVOT_TABLE_FINS.YATR.'!$A$2:$DA$15,4,FALSE)</f>
        <v>0</v>
      </c>
      <c r="G44" s="55">
        <f>HLOOKUP(G11,'[1]PIVOT_TABLE_FINS.YATR.'!$A$2:$DA$15,4,FALSE)</f>
        <v>64639.58</v>
      </c>
      <c r="H44" s="55">
        <f>HLOOKUP(H11,'[1]PIVOT_TABLE_FINS.YATR.'!$A$2:$DA$15,4,FALSE)</f>
        <v>0</v>
      </c>
      <c r="I44" s="55">
        <f>HLOOKUP(I11,'[1]PIVOT_TABLE_FINS.YATR.'!$A$2:$DA$15,4,FALSE)</f>
        <v>9308.1</v>
      </c>
      <c r="J44" s="55">
        <f>HLOOKUP(J11,'[1]PIVOT_TABLE_FINS.YATR.'!$A$2:$DA$15,4,FALSE)</f>
        <v>0</v>
      </c>
      <c r="K44" s="55">
        <f>HLOOKUP(K11,'[1]PIVOT_TABLE_FINS.YATR.'!$A$2:$DA$15,4,FALSE)</f>
        <v>0</v>
      </c>
      <c r="L44" s="55">
        <f>HLOOKUP(L11,'[1]PIVOT_TABLE_FINS.YATR.'!$A$2:$DA$15,4,FALSE)</f>
        <v>498241.9</v>
      </c>
      <c r="M44" s="55">
        <f>HLOOKUP(M11,'[1]PIVOT_TABLE_FINS.YATR.'!$A$2:$DA$15,4,FALSE)</f>
        <v>159530.49</v>
      </c>
      <c r="N44" s="55">
        <f>HLOOKUP(N11,'[1]PIVOT_TABLE_FINS.YATR.'!$A$2:$DA$15,4,FALSE)</f>
        <v>419123.05</v>
      </c>
      <c r="O44" s="55">
        <f>HLOOKUP(O11,'[1]PIVOT_TABLE_FINS.YATR.'!$A$2:$DA$15,4,FALSE)</f>
        <v>0</v>
      </c>
      <c r="P44" s="55">
        <f>HLOOKUP(P11,'[1]PIVOT_TABLE_FINS.YATR.'!$A$2:$DA$15,4,FALSE)</f>
        <v>2844.14</v>
      </c>
      <c r="Q44" s="55">
        <f>HLOOKUP(Q11,'[1]PIVOT_TABLE_FINS.YATR.'!$A$2:$DA$15,4,FALSE)</f>
        <v>31285.56</v>
      </c>
      <c r="R44" s="55">
        <f>HLOOKUP(R11,'[1]PIVOT_TABLE_FINS.YATR.'!$A$2:$DA$15,4,FALSE)</f>
        <v>0</v>
      </c>
      <c r="S44" s="55">
        <f>HLOOKUP(S11,'[1]PIVOT_TABLE_FINS.YATR.'!$A$2:$DA$15,4,FALSE)</f>
        <v>16806.29</v>
      </c>
      <c r="T44" s="55">
        <f>HLOOKUP(T11,'[1]PIVOT_TABLE_FINS.YATR.'!$A$2:$DA$15,4,FALSE)</f>
        <v>18874.76</v>
      </c>
      <c r="U44" s="55">
        <f>HLOOKUP(U11,'[1]PIVOT_TABLE_FINS.YATR.'!$A$2:$DA$15,4,FALSE)</f>
        <v>0</v>
      </c>
      <c r="V44" s="55">
        <f>HLOOKUP(V11,'[1]PIVOT_TABLE_FINS.YATR.'!$A$2:$DA$15,4,FALSE)</f>
        <v>7498.19</v>
      </c>
      <c r="W44" s="55">
        <f>HLOOKUP(W11,'[1]PIVOT_TABLE_FINS.YATR.'!$A$2:$DA$15,4,FALSE)</f>
        <v>0</v>
      </c>
      <c r="X44" s="55">
        <f>HLOOKUP(X11,'[1]PIVOT_TABLE_FINS.YATR.'!$A$2:$DA$15,4,FALSE)</f>
        <v>0</v>
      </c>
      <c r="Y44" s="55">
        <f>HLOOKUP(Y11,'[1]PIVOT_TABLE_FINS.YATR.'!$A$2:$DA$15,4,FALSE)</f>
        <v>0</v>
      </c>
      <c r="Z44" s="55">
        <f>HLOOKUP(Z11,'[1]PIVOT_TABLE_FINS.YATR.'!$A$2:$DA$15,4,FALSE)</f>
        <v>28958.53</v>
      </c>
      <c r="AA44" s="55">
        <f>HLOOKUP(AA11,'[1]PIVOT_TABLE_FINS.YATR.'!$A$2:$DA$15,4,FALSE)</f>
        <v>0</v>
      </c>
      <c r="AB44" s="55">
        <f>HLOOKUP(AB11,'[1]PIVOT_TABLE_FINS.YATR.'!$A$2:$DA$15,4,FALSE)</f>
        <v>0</v>
      </c>
      <c r="AC44" s="55">
        <f>HLOOKUP(AC11,'[1]PIVOT_TABLE_FINS.YATR.'!$A$2:$DA$15,4,FALSE)</f>
        <v>5688.28</v>
      </c>
      <c r="AD44" s="55">
        <f>HLOOKUP(AD11,'[1]PIVOT_TABLE_FINS.YATR.'!$A$2:$DA$15,4,FALSE)</f>
        <v>0</v>
      </c>
      <c r="AE44" s="55">
        <f>HLOOKUP(AE11,'[1]PIVOT_TABLE_FINS.YATR.'!$A$2:$DA$15,4,FALSE)</f>
        <v>0</v>
      </c>
      <c r="AF44" s="55">
        <f>HLOOKUP(AF11,'[1]PIVOT_TABLE_FINS.YATR.'!$A$2:$DA$15,4,FALSE)</f>
        <v>0</v>
      </c>
      <c r="AG44" s="55">
        <f>HLOOKUP(AG11,'[1]PIVOT_TABLE_FINS.YATR.'!$A$2:$DA$15,4,FALSE)</f>
        <v>0</v>
      </c>
      <c r="AH44" s="55">
        <f>HLOOKUP(AH11,'[1]PIVOT_TABLE_FINS.YATR.'!$A$2:$DA$15,4,FALSE)</f>
        <v>0</v>
      </c>
      <c r="AI44" s="55">
        <f>HLOOKUP(AI11,'[1]PIVOT_TABLE_FINS.YATR.'!$A$2:$DA$15,4,FALSE)</f>
        <v>0</v>
      </c>
      <c r="AJ44" s="55">
        <f>HLOOKUP(AJ11,'[1]PIVOT_TABLE_FINS.YATR.'!$A$2:$DA$15,4,FALSE)</f>
        <v>0</v>
      </c>
      <c r="AK44" s="55">
        <f>HLOOKUP(AK11,'[1]PIVOT_TABLE_FINS.YATR.'!$A$2:$DA$15,4,FALSE)</f>
        <v>0</v>
      </c>
      <c r="AL44" s="55">
        <f>HLOOKUP(AL11,'[1]PIVOT_TABLE_FINS.YATR.'!$A$2:$DA$15,4,FALSE)</f>
        <v>0</v>
      </c>
      <c r="AM44" s="55">
        <f>HLOOKUP(AM11,'[1]PIVOT_TABLE_FINS.YATR.'!$A$2:$DA$15,4,FALSE)</f>
        <v>0</v>
      </c>
      <c r="AN44" s="55">
        <f>HLOOKUP(AN11,'[1]PIVOT_TABLE_FINS.YATR.'!$A$2:$DA$15,4,FALSE)</f>
        <v>0</v>
      </c>
      <c r="AO44" s="55">
        <f>HLOOKUP(AO11,'[1]PIVOT_TABLE_FINS.YATR.'!$A$2:$DA$15,4,FALSE)</f>
        <v>0</v>
      </c>
      <c r="AP44" s="55">
        <f>HLOOKUP(AP11,'[1]PIVOT_TABLE_FINS.YATR.'!$A$2:$DA$15,4,FALSE)</f>
        <v>0</v>
      </c>
      <c r="AQ44" s="55">
        <f>HLOOKUP(AQ11,'[1]PIVOT_TABLE_FINS.YATR.'!$A$2:$DA$15,4,FALSE)</f>
        <v>0</v>
      </c>
      <c r="AR44" s="55">
        <f>HLOOKUP(AR11,'[1]PIVOT_TABLE_FINS.YATR.'!$A$2:$DA$15,4,FALSE)</f>
        <v>0</v>
      </c>
      <c r="AS44" s="55">
        <f>HLOOKUP(AS11,'[1]PIVOT_TABLE_FINS.YATR.'!$A$2:$DA$15,4,FALSE)</f>
        <v>0</v>
      </c>
      <c r="AT44" s="55">
        <f>HLOOKUP(AT11,'[1]PIVOT_TABLE_FINS.YATR.'!$A$2:$DA$15,4,FALSE)</f>
        <v>104199.01</v>
      </c>
      <c r="AU44" s="55">
        <f>HLOOKUP(AU11,'[1]PIVOT_TABLE_FINS.YATR.'!$A$2:$DA$15,4,FALSE)</f>
        <v>0</v>
      </c>
      <c r="AV44" s="55">
        <f>HLOOKUP(AV11,'[1]PIVOT_TABLE_FINS.YATR.'!$A$2:$DA$15,4,FALSE)</f>
        <v>0</v>
      </c>
      <c r="AW44" s="55">
        <f>HLOOKUP(AW11,'[1]PIVOT_TABLE_FINS.YATR.'!$A$2:$DA$15,4,FALSE)</f>
        <v>0</v>
      </c>
      <c r="AX44" s="55">
        <f>HLOOKUP(AX11,'[1]PIVOT_TABLE_FINS.YATR.'!$A$2:$DA$15,4,FALSE)</f>
        <v>0</v>
      </c>
      <c r="AY44" s="55">
        <f>HLOOKUP(AY11,'[1]PIVOT_TABLE_FINS.YATR.'!$A$2:$DA$15,4,FALSE)</f>
        <v>0</v>
      </c>
      <c r="AZ44" s="55">
        <f>HLOOKUP(AZ11,'[1]PIVOT_TABLE_FINS.YATR.'!$A$2:$DA$15,4,FALSE)</f>
        <v>0</v>
      </c>
      <c r="BA44" s="55">
        <f>HLOOKUP(BA11,'[1]PIVOT_TABLE_FINS.YATR.'!$A$2:$DA$15,4,FALSE)</f>
        <v>0</v>
      </c>
      <c r="BB44" s="55">
        <f>HLOOKUP(BB11,'[1]PIVOT_TABLE_FINS.YATR.'!$A$2:$DA$15,4,FALSE)</f>
        <v>0</v>
      </c>
      <c r="BC44" s="55">
        <f>HLOOKUP(BC11,'[1]PIVOT_TABLE_FINS.YATR.'!$A$2:$DA$15,4,FALSE)</f>
        <v>37490.96</v>
      </c>
      <c r="BD44" s="55">
        <f>HLOOKUP(BD11,'[1]PIVOT_TABLE_FINS.YATR.'!$A$2:$DA$15,4,FALSE)</f>
        <v>0</v>
      </c>
      <c r="BE44" s="55">
        <f>HLOOKUP(BE11,'[1]PIVOT_TABLE_FINS.YATR.'!$A$2:$DA$15,4,FALSE)</f>
        <v>0</v>
      </c>
      <c r="BF44" s="55">
        <f>HLOOKUP(BF11,'[1]PIVOT_TABLE_FINS.YATR.'!$A$2:$DA$15,4,FALSE)</f>
        <v>2585.58</v>
      </c>
      <c r="BG44" s="55">
        <f>HLOOKUP(BG11,'[1]PIVOT_TABLE_FINS.YATR.'!$A$2:$DA$15,4,FALSE)</f>
        <v>6981.07</v>
      </c>
      <c r="BH44" s="55">
        <f>HLOOKUP(BH11,'[1]PIVOT_TABLE_FINS.YATR.'!$A$2:$DA$15,4,FALSE)</f>
        <v>517.12</v>
      </c>
      <c r="BI44" s="55">
        <f>HLOOKUP(BI11,'[1]PIVOT_TABLE_FINS.YATR.'!$A$2:$DA$15,4,FALSE)</f>
        <v>0</v>
      </c>
      <c r="BJ44" s="55">
        <f>HLOOKUP(BJ11,'[1]PIVOT_TABLE_FINS.YATR.'!$A$2:$DA$15,4,FALSE)</f>
        <v>0</v>
      </c>
      <c r="BK44" s="55">
        <f>HLOOKUP(BK11,'[1]PIVOT_TABLE_FINS.YATR.'!$A$2:$DA$15,4,FALSE)</f>
        <v>0</v>
      </c>
      <c r="BL44" s="55">
        <f>HLOOKUP(BL11,'[1]PIVOT_TABLE_FINS.YATR.'!$A$2:$DA$15,4,FALSE)</f>
        <v>0</v>
      </c>
      <c r="BM44" s="55">
        <f>HLOOKUP(BM11,'[1]PIVOT_TABLE_FINS.YATR.'!$A$2:$DA$15,4,FALSE)</f>
        <v>0</v>
      </c>
      <c r="BN44" s="55">
        <f>HLOOKUP(BN11,'[1]PIVOT_TABLE_FINS.YATR.'!$A$2:$DA$15,4,FALSE)</f>
        <v>0</v>
      </c>
      <c r="BO44" s="55">
        <f>HLOOKUP(BO11,'[1]PIVOT_TABLE_FINS.YATR.'!$A$2:$DA$15,4,FALSE)</f>
        <v>0</v>
      </c>
      <c r="BP44" s="55">
        <f>HLOOKUP(BP11,'[1]PIVOT_TABLE_FINS.YATR.'!$A$2:$DA$15,4,FALSE)</f>
        <v>0</v>
      </c>
      <c r="BQ44" s="55">
        <f>HLOOKUP(BQ11,'[1]PIVOT_TABLE_FINS.YATR.'!$A$2:$DA$15,4,FALSE)</f>
        <v>0</v>
      </c>
      <c r="BR44" s="55">
        <f>HLOOKUP(BR11,'[1]PIVOT_TABLE_FINS.YATR.'!$A$2:$DA$15,4,FALSE)</f>
        <v>0</v>
      </c>
      <c r="BS44" s="55">
        <f>HLOOKUP(BS11,'[1]PIVOT_TABLE_FINS.YATR.'!$A$2:$DA$15,4,FALSE)</f>
        <v>0</v>
      </c>
      <c r="BT44" s="55">
        <f>HLOOKUP(BT11,'[1]PIVOT_TABLE_FINS.YATR.'!$A$2:$DA$15,4,FALSE)</f>
        <v>0</v>
      </c>
      <c r="BU44" s="55">
        <f>HLOOKUP(BU11,'[1]PIVOT_TABLE_FINS.YATR.'!$A$2:$DA$15,4,FALSE)</f>
        <v>70844.98</v>
      </c>
      <c r="BV44" s="55">
        <f>HLOOKUP(BV11,'[1]PIVOT_TABLE_FINS.YATR.'!$A$2:$DA$15,4,FALSE)</f>
        <v>11118.01</v>
      </c>
      <c r="BW44" s="55">
        <f>HLOOKUP(BW11,'[1]PIVOT_TABLE_FINS.YATR.'!$A$2:$DA$15,4,FALSE)</f>
        <v>0</v>
      </c>
      <c r="BX44" s="37"/>
      <c r="BY44" s="37"/>
      <c r="BZ44" s="37"/>
      <c r="CA44" s="38"/>
      <c r="CB44" s="38"/>
      <c r="CC44" s="38"/>
      <c r="CD44" s="38"/>
      <c r="CE44" s="38"/>
      <c r="CF44" s="38"/>
      <c r="CG44" s="27"/>
    </row>
    <row r="45" spans="1:85" ht="12.75">
      <c r="A45" s="43">
        <v>603012</v>
      </c>
      <c r="B45" s="54" t="s">
        <v>126</v>
      </c>
      <c r="C45" s="30">
        <f t="shared" si="6"/>
        <v>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6"/>
      <c r="BW45" s="56"/>
      <c r="BX45" s="37"/>
      <c r="BY45" s="37"/>
      <c r="BZ45" s="37"/>
      <c r="CA45" s="38"/>
      <c r="CB45" s="38"/>
      <c r="CC45" s="38"/>
      <c r="CD45" s="38"/>
      <c r="CE45" s="38"/>
      <c r="CF45" s="38"/>
      <c r="CG45" s="27"/>
    </row>
    <row r="46" spans="1:85" ht="12.75">
      <c r="A46" s="43">
        <v>603013</v>
      </c>
      <c r="B46" s="54" t="s">
        <v>127</v>
      </c>
      <c r="C46" s="30">
        <f t="shared" si="6"/>
        <v>29932911.139999993</v>
      </c>
      <c r="D46" s="55">
        <f>HLOOKUP(D11,'[1]PIVOT_TABLE_FINS.YATR.'!$A$2:$DA$15,5,FALSE)</f>
        <v>4089878.67</v>
      </c>
      <c r="E46" s="55">
        <f>HLOOKUP(E11,'[1]PIVOT_TABLE_FINS.YATR.'!$A$2:$DA$15,5,FALSE)</f>
        <v>0</v>
      </c>
      <c r="F46" s="55">
        <f>HLOOKUP(F11,'[1]PIVOT_TABLE_FINS.YATR.'!$A$2:$DA$15,5,FALSE)</f>
        <v>0</v>
      </c>
      <c r="G46" s="55">
        <f>HLOOKUP(G11,'[1]PIVOT_TABLE_FINS.YATR.'!$A$2:$DA$15,5,FALSE)</f>
        <v>1116233.26</v>
      </c>
      <c r="H46" s="55">
        <f>HLOOKUP(H11,'[1]PIVOT_TABLE_FINS.YATR.'!$A$2:$DA$15,5,FALSE)</f>
        <v>0</v>
      </c>
      <c r="I46" s="55">
        <f>HLOOKUP(I11,'[1]PIVOT_TABLE_FINS.YATR.'!$A$2:$DA$15,5,FALSE)</f>
        <v>160737.59</v>
      </c>
      <c r="J46" s="55">
        <f>HLOOKUP(J11,'[1]PIVOT_TABLE_FINS.YATR.'!$A$2:$DA$15,5,FALSE)</f>
        <v>0</v>
      </c>
      <c r="K46" s="55">
        <f>HLOOKUP(K11,'[1]PIVOT_TABLE_FINS.YATR.'!$A$2:$DA$15,5,FALSE)</f>
        <v>0</v>
      </c>
      <c r="L46" s="55">
        <f>HLOOKUP(L11,'[1]PIVOT_TABLE_FINS.YATR.'!$A$2:$DA$15,5,FALSE)</f>
        <v>8603925.98</v>
      </c>
      <c r="M46" s="55">
        <f>HLOOKUP(M11,'[1]PIVOT_TABLE_FINS.YATR.'!$A$2:$DA$15,5,FALSE)</f>
        <v>2754863.69</v>
      </c>
      <c r="N46" s="55">
        <f>HLOOKUP(N11,'[1]PIVOT_TABLE_FINS.YATR.'!$A$2:$DA$15,5,FALSE)</f>
        <v>7237656.47</v>
      </c>
      <c r="O46" s="55">
        <f>HLOOKUP(O11,'[1]PIVOT_TABLE_FINS.YATR.'!$A$2:$DA$15,5,FALSE)</f>
        <v>0</v>
      </c>
      <c r="P46" s="55">
        <f>HLOOKUP(P11,'[1]PIVOT_TABLE_FINS.YATR.'!$A$2:$DA$15,5,FALSE)</f>
        <v>49114.27</v>
      </c>
      <c r="Q46" s="55">
        <f>HLOOKUP(Q11,'[1]PIVOT_TABLE_FINS.YATR.'!$A$2:$DA$15,5,FALSE)</f>
        <v>540256.9</v>
      </c>
      <c r="R46" s="55">
        <f>HLOOKUP(R11,'[1]PIVOT_TABLE_FINS.YATR.'!$A$2:$DA$15,5,FALSE)</f>
        <v>0</v>
      </c>
      <c r="S46" s="55">
        <f>HLOOKUP(S11,'[1]PIVOT_TABLE_FINS.YATR.'!$A$2:$DA$15,5,FALSE)</f>
        <v>290220.65</v>
      </c>
      <c r="T46" s="55">
        <f>HLOOKUP(T11,'[1]PIVOT_TABLE_FINS.YATR.'!$A$2:$DA$15,5,FALSE)</f>
        <v>325940.11</v>
      </c>
      <c r="U46" s="55">
        <f>HLOOKUP(U11,'[1]PIVOT_TABLE_FINS.YATR.'!$A$2:$DA$15,5,FALSE)</f>
        <v>0</v>
      </c>
      <c r="V46" s="55">
        <f>HLOOKUP(V11,'[1]PIVOT_TABLE_FINS.YATR.'!$A$2:$DA$15,5,FALSE)</f>
        <v>129483.06</v>
      </c>
      <c r="W46" s="55">
        <f>HLOOKUP(W11,'[1]PIVOT_TABLE_FINS.YATR.'!$A$2:$DA$15,5,FALSE)</f>
        <v>0</v>
      </c>
      <c r="X46" s="55">
        <f>HLOOKUP(X11,'[1]PIVOT_TABLE_FINS.YATR.'!$A$2:$DA$15,5,FALSE)</f>
        <v>0</v>
      </c>
      <c r="Y46" s="55">
        <f>HLOOKUP(Y11,'[1]PIVOT_TABLE_FINS.YATR.'!$A$2:$DA$15,5,FALSE)</f>
        <v>0</v>
      </c>
      <c r="Z46" s="55">
        <f>HLOOKUP(Z11,'[1]PIVOT_TABLE_FINS.YATR.'!$A$2:$DA$15,5,FALSE)</f>
        <v>500072.5</v>
      </c>
      <c r="AA46" s="55">
        <f>HLOOKUP(AA11,'[1]PIVOT_TABLE_FINS.YATR.'!$A$2:$DA$15,5,FALSE)</f>
        <v>0</v>
      </c>
      <c r="AB46" s="55">
        <f>HLOOKUP(AB11,'[1]PIVOT_TABLE_FINS.YATR.'!$A$2:$DA$15,5,FALSE)</f>
        <v>0</v>
      </c>
      <c r="AC46" s="55">
        <f>HLOOKUP(AC11,'[1]PIVOT_TABLE_FINS.YATR.'!$A$2:$DA$15,5,FALSE)</f>
        <v>98228.53</v>
      </c>
      <c r="AD46" s="55">
        <f>HLOOKUP(AD11,'[1]PIVOT_TABLE_FINS.YATR.'!$A$2:$DA$15,5,FALSE)</f>
        <v>0</v>
      </c>
      <c r="AE46" s="55">
        <f>HLOOKUP(AE11,'[1]PIVOT_TABLE_FINS.YATR.'!$A$2:$DA$15,5,FALSE)</f>
        <v>0</v>
      </c>
      <c r="AF46" s="55">
        <f>HLOOKUP(AF11,'[1]PIVOT_TABLE_FINS.YATR.'!$A$2:$DA$15,5,FALSE)</f>
        <v>0</v>
      </c>
      <c r="AG46" s="55">
        <f>HLOOKUP(AG11,'[1]PIVOT_TABLE_FINS.YATR.'!$A$2:$DA$15,5,FALSE)</f>
        <v>0</v>
      </c>
      <c r="AH46" s="55">
        <f>HLOOKUP(AH11,'[1]PIVOT_TABLE_FINS.YATR.'!$A$2:$DA$15,5,FALSE)</f>
        <v>0</v>
      </c>
      <c r="AI46" s="55">
        <f>HLOOKUP(AI11,'[1]PIVOT_TABLE_FINS.YATR.'!$A$2:$DA$15,5,FALSE)</f>
        <v>0</v>
      </c>
      <c r="AJ46" s="55">
        <f>HLOOKUP(AJ11,'[1]PIVOT_TABLE_FINS.YATR.'!$A$2:$DA$15,5,FALSE)</f>
        <v>0</v>
      </c>
      <c r="AK46" s="55">
        <f>HLOOKUP(AK11,'[1]PIVOT_TABLE_FINS.YATR.'!$A$2:$DA$15,5,FALSE)</f>
        <v>0</v>
      </c>
      <c r="AL46" s="55">
        <f>HLOOKUP(AL11,'[1]PIVOT_TABLE_FINS.YATR.'!$A$2:$DA$15,5,FALSE)</f>
        <v>0</v>
      </c>
      <c r="AM46" s="55">
        <f>HLOOKUP(AM11,'[1]PIVOT_TABLE_FINS.YATR.'!$A$2:$DA$15,5,FALSE)</f>
        <v>0</v>
      </c>
      <c r="AN46" s="55">
        <f>HLOOKUP(AN11,'[1]PIVOT_TABLE_FINS.YATR.'!$A$2:$DA$15,5,FALSE)</f>
        <v>0</v>
      </c>
      <c r="AO46" s="55">
        <f>HLOOKUP(AO11,'[1]PIVOT_TABLE_FINS.YATR.'!$A$2:$DA$15,5,FALSE)</f>
        <v>0</v>
      </c>
      <c r="AP46" s="55">
        <f>HLOOKUP(AP11,'[1]PIVOT_TABLE_FINS.YATR.'!$A$2:$DA$15,5,FALSE)</f>
        <v>0</v>
      </c>
      <c r="AQ46" s="55">
        <f>HLOOKUP(AQ11,'[1]PIVOT_TABLE_FINS.YATR.'!$A$2:$DA$15,5,FALSE)</f>
        <v>0</v>
      </c>
      <c r="AR46" s="55">
        <f>HLOOKUP(AR11,'[1]PIVOT_TABLE_FINS.YATR.'!$A$2:$DA$15,5,FALSE)</f>
        <v>0</v>
      </c>
      <c r="AS46" s="55">
        <f>HLOOKUP(AS11,'[1]PIVOT_TABLE_FINS.YATR.'!$A$2:$DA$15,5,FALSE)</f>
        <v>0</v>
      </c>
      <c r="AT46" s="55">
        <f>HLOOKUP(AT11,'[1]PIVOT_TABLE_FINS.YATR.'!$A$2:$DA$15,5,FALSE)</f>
        <v>1799368.01</v>
      </c>
      <c r="AU46" s="55">
        <f>HLOOKUP(AU11,'[1]PIVOT_TABLE_FINS.YATR.'!$A$2:$DA$15,5,FALSE)</f>
        <v>0</v>
      </c>
      <c r="AV46" s="55">
        <f>HLOOKUP(AV11,'[1]PIVOT_TABLE_FINS.YATR.'!$A$2:$DA$15,5,FALSE)</f>
        <v>0</v>
      </c>
      <c r="AW46" s="55">
        <f>HLOOKUP(AW11,'[1]PIVOT_TABLE_FINS.YATR.'!$A$2:$DA$15,5,FALSE)</f>
        <v>0</v>
      </c>
      <c r="AX46" s="55">
        <f>HLOOKUP(AX11,'[1]PIVOT_TABLE_FINS.YATR.'!$A$2:$DA$15,5,FALSE)</f>
        <v>0</v>
      </c>
      <c r="AY46" s="55">
        <f>HLOOKUP(AY11,'[1]PIVOT_TABLE_FINS.YATR.'!$A$2:$DA$15,5,FALSE)</f>
        <v>0</v>
      </c>
      <c r="AZ46" s="55">
        <f>HLOOKUP(AZ11,'[1]PIVOT_TABLE_FINS.YATR.'!$A$2:$DA$15,5,FALSE)</f>
        <v>0</v>
      </c>
      <c r="BA46" s="55">
        <f>HLOOKUP(BA11,'[1]PIVOT_TABLE_FINS.YATR.'!$A$2:$DA$15,5,FALSE)</f>
        <v>0</v>
      </c>
      <c r="BB46" s="55">
        <f>HLOOKUP(BB11,'[1]PIVOT_TABLE_FINS.YATR.'!$A$2:$DA$15,5,FALSE)</f>
        <v>0</v>
      </c>
      <c r="BC46" s="55">
        <f>HLOOKUP(BC11,'[1]PIVOT_TABLE_FINS.YATR.'!$A$2:$DA$15,5,FALSE)</f>
        <v>647415.29</v>
      </c>
      <c r="BD46" s="55">
        <f>HLOOKUP(BD11,'[1]PIVOT_TABLE_FINS.YATR.'!$A$2:$DA$15,5,FALSE)</f>
        <v>0</v>
      </c>
      <c r="BE46" s="55">
        <f>HLOOKUP(BE11,'[1]PIVOT_TABLE_FINS.YATR.'!$A$2:$DA$15,5,FALSE)</f>
        <v>0</v>
      </c>
      <c r="BF46" s="55">
        <f>HLOOKUP(BF11,'[1]PIVOT_TABLE_FINS.YATR.'!$A$2:$DA$15,5,FALSE)</f>
        <v>44649.33</v>
      </c>
      <c r="BG46" s="55">
        <f>HLOOKUP(BG11,'[1]PIVOT_TABLE_FINS.YATR.'!$A$2:$DA$15,5,FALSE)</f>
        <v>120553.2</v>
      </c>
      <c r="BH46" s="55">
        <f>HLOOKUP(BH11,'[1]PIVOT_TABLE_FINS.YATR.'!$A$2:$DA$15,5,FALSE)</f>
        <v>8929.87</v>
      </c>
      <c r="BI46" s="55">
        <f>HLOOKUP(BI11,'[1]PIVOT_TABLE_FINS.YATR.'!$A$2:$DA$15,5,FALSE)</f>
        <v>0</v>
      </c>
      <c r="BJ46" s="55">
        <f>HLOOKUP(BJ11,'[1]PIVOT_TABLE_FINS.YATR.'!$A$2:$DA$15,5,FALSE)</f>
        <v>0</v>
      </c>
      <c r="BK46" s="55">
        <f>HLOOKUP(BK11,'[1]PIVOT_TABLE_FINS.YATR.'!$A$2:$DA$15,5,FALSE)</f>
        <v>0</v>
      </c>
      <c r="BL46" s="55">
        <f>HLOOKUP(BL11,'[1]PIVOT_TABLE_FINS.YATR.'!$A$2:$DA$15,5,FALSE)</f>
        <v>0</v>
      </c>
      <c r="BM46" s="55">
        <f>HLOOKUP(BM11,'[1]PIVOT_TABLE_FINS.YATR.'!$A$2:$DA$15,5,FALSE)</f>
        <v>0</v>
      </c>
      <c r="BN46" s="55">
        <f>HLOOKUP(BN11,'[1]PIVOT_TABLE_FINS.YATR.'!$A$2:$DA$15,5,FALSE)</f>
        <v>0</v>
      </c>
      <c r="BO46" s="55">
        <f>HLOOKUP(BO11,'[1]PIVOT_TABLE_FINS.YATR.'!$A$2:$DA$15,5,FALSE)</f>
        <v>0</v>
      </c>
      <c r="BP46" s="55">
        <f>HLOOKUP(BP11,'[1]PIVOT_TABLE_FINS.YATR.'!$A$2:$DA$15,5,FALSE)</f>
        <v>0</v>
      </c>
      <c r="BQ46" s="55">
        <f>HLOOKUP(BQ11,'[1]PIVOT_TABLE_FINS.YATR.'!$A$2:$DA$15,5,FALSE)</f>
        <v>0</v>
      </c>
      <c r="BR46" s="55">
        <f>HLOOKUP(BR11,'[1]PIVOT_TABLE_FINS.YATR.'!$A$2:$DA$15,5,FALSE)</f>
        <v>0</v>
      </c>
      <c r="BS46" s="55">
        <f>HLOOKUP(BS11,'[1]PIVOT_TABLE_FINS.YATR.'!$A$2:$DA$15,5,FALSE)</f>
        <v>0</v>
      </c>
      <c r="BT46" s="55">
        <f>HLOOKUP(BT11,'[1]PIVOT_TABLE_FINS.YATR.'!$A$2:$DA$15,5,FALSE)</f>
        <v>0</v>
      </c>
      <c r="BU46" s="55">
        <f>HLOOKUP(BU11,'[1]PIVOT_TABLE_FINS.YATR.'!$A$2:$DA$15,5,FALSE)</f>
        <v>1223391.65</v>
      </c>
      <c r="BV46" s="55">
        <f>HLOOKUP(BV11,'[1]PIVOT_TABLE_FINS.YATR.'!$A$2:$DA$15,5,FALSE)</f>
        <v>191992.11</v>
      </c>
      <c r="BW46" s="55">
        <f>HLOOKUP(BW11,'[1]PIVOT_TABLE_FINS.YATR.'!$A$2:$DA$15,5,FALSE)</f>
        <v>0</v>
      </c>
      <c r="BX46" s="37"/>
      <c r="BY46" s="37"/>
      <c r="BZ46" s="37"/>
      <c r="CA46" s="38"/>
      <c r="CB46" s="38"/>
      <c r="CC46" s="38"/>
      <c r="CD46" s="38"/>
      <c r="CE46" s="38"/>
      <c r="CF46" s="38"/>
      <c r="CG46" s="27"/>
    </row>
    <row r="47" spans="1:85" ht="12.75">
      <c r="A47" s="43">
        <v>603014</v>
      </c>
      <c r="B47" s="54" t="s">
        <v>128</v>
      </c>
      <c r="C47" s="30">
        <f t="shared" si="6"/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6"/>
      <c r="BW47" s="56"/>
      <c r="BX47" s="37"/>
      <c r="BY47" s="37"/>
      <c r="BZ47" s="37"/>
      <c r="CA47" s="38"/>
      <c r="CB47" s="38"/>
      <c r="CC47" s="38"/>
      <c r="CD47" s="38"/>
      <c r="CE47" s="38"/>
      <c r="CF47" s="38"/>
      <c r="CG47" s="27"/>
    </row>
    <row r="48" spans="1:85" ht="12.75">
      <c r="A48" s="43">
        <v>603015</v>
      </c>
      <c r="B48" s="54" t="s">
        <v>129</v>
      </c>
      <c r="C48" s="30">
        <f t="shared" si="6"/>
        <v>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6"/>
      <c r="BW48" s="56"/>
      <c r="BX48" s="37"/>
      <c r="BY48" s="37"/>
      <c r="BZ48" s="37"/>
      <c r="CA48" s="38"/>
      <c r="CB48" s="38"/>
      <c r="CC48" s="38"/>
      <c r="CD48" s="38"/>
      <c r="CE48" s="38"/>
      <c r="CF48" s="38"/>
      <c r="CG48" s="27"/>
    </row>
    <row r="49" spans="1:85" ht="12.75">
      <c r="A49" s="43">
        <v>603016</v>
      </c>
      <c r="B49" s="54" t="s">
        <v>130</v>
      </c>
      <c r="C49" s="30">
        <f t="shared" si="6"/>
        <v>0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6"/>
      <c r="BW49" s="56"/>
      <c r="BX49" s="37"/>
      <c r="BY49" s="37"/>
      <c r="BZ49" s="37"/>
      <c r="CA49" s="38"/>
      <c r="CB49" s="38"/>
      <c r="CC49" s="38"/>
      <c r="CD49" s="38"/>
      <c r="CE49" s="38"/>
      <c r="CF49" s="38"/>
      <c r="CG49" s="27"/>
    </row>
    <row r="50" spans="1:85" ht="12.75">
      <c r="A50" s="43">
        <v>603017</v>
      </c>
      <c r="B50" s="54" t="s">
        <v>131</v>
      </c>
      <c r="C50" s="30">
        <f t="shared" si="6"/>
        <v>48.75000000000001</v>
      </c>
      <c r="D50" s="55">
        <f>HLOOKUP(D11,'[1]PIVOT_TABLE_FINS.YATR.'!$A$2:$DA$15,6,FALSE)</f>
        <v>6.66</v>
      </c>
      <c r="E50" s="55">
        <f>HLOOKUP(E11,'[1]PIVOT_TABLE_FINS.YATR.'!$A$2:$DA$15,6,FALSE)</f>
        <v>0</v>
      </c>
      <c r="F50" s="55">
        <f>HLOOKUP(F11,'[1]PIVOT_TABLE_FINS.YATR.'!$A$2:$DA$15,6,FALSE)</f>
        <v>0</v>
      </c>
      <c r="G50" s="55">
        <f>HLOOKUP(G11,'[1]PIVOT_TABLE_FINS.YATR.'!$A$2:$DA$15,6,FALSE)</f>
        <v>1.82</v>
      </c>
      <c r="H50" s="55">
        <f>HLOOKUP(H11,'[1]PIVOT_TABLE_FINS.YATR.'!$A$2:$DA$15,6,FALSE)</f>
        <v>0</v>
      </c>
      <c r="I50" s="55">
        <f>HLOOKUP(I11,'[1]PIVOT_TABLE_FINS.YATR.'!$A$2:$DA$15,6,FALSE)</f>
        <v>0.26</v>
      </c>
      <c r="J50" s="55">
        <f>HLOOKUP(J11,'[1]PIVOT_TABLE_FINS.YATR.'!$A$2:$DA$15,6,FALSE)</f>
        <v>0</v>
      </c>
      <c r="K50" s="55">
        <f>HLOOKUP(K11,'[1]PIVOT_TABLE_FINS.YATR.'!$A$2:$DA$15,6,FALSE)</f>
        <v>0</v>
      </c>
      <c r="L50" s="55">
        <f>HLOOKUP(L11,'[1]PIVOT_TABLE_FINS.YATR.'!$A$2:$DA$15,6,FALSE)</f>
        <v>14.02</v>
      </c>
      <c r="M50" s="55">
        <f>HLOOKUP(M11,'[1]PIVOT_TABLE_FINS.YATR.'!$A$2:$DA$15,6,FALSE)</f>
        <v>4.49</v>
      </c>
      <c r="N50" s="55">
        <f>HLOOKUP(N11,'[1]PIVOT_TABLE_FINS.YATR.'!$A$2:$DA$15,6,FALSE)</f>
        <v>11.79</v>
      </c>
      <c r="O50" s="55">
        <f>HLOOKUP(O11,'[1]PIVOT_TABLE_FINS.YATR.'!$A$2:$DA$15,6,FALSE)</f>
        <v>0</v>
      </c>
      <c r="P50" s="55">
        <f>HLOOKUP(P11,'[1]PIVOT_TABLE_FINS.YATR.'!$A$2:$DA$15,6,FALSE)</f>
        <v>0.08</v>
      </c>
      <c r="Q50" s="55">
        <f>HLOOKUP(Q11,'[1]PIVOT_TABLE_FINS.YATR.'!$A$2:$DA$15,6,FALSE)</f>
        <v>0.88</v>
      </c>
      <c r="R50" s="55">
        <f>HLOOKUP(R11,'[1]PIVOT_TABLE_FINS.YATR.'!$A$2:$DA$15,6,FALSE)</f>
        <v>0</v>
      </c>
      <c r="S50" s="55">
        <f>HLOOKUP(S11,'[1]PIVOT_TABLE_FINS.YATR.'!$A$2:$DA$15,6,FALSE)</f>
        <v>0.47</v>
      </c>
      <c r="T50" s="55">
        <f>HLOOKUP(T11,'[1]PIVOT_TABLE_FINS.YATR.'!$A$2:$DA$15,6,FALSE)</f>
        <v>0.53</v>
      </c>
      <c r="U50" s="55">
        <f>HLOOKUP(U11,'[1]PIVOT_TABLE_FINS.YATR.'!$A$2:$DA$15,6,FALSE)</f>
        <v>0</v>
      </c>
      <c r="V50" s="55">
        <f>HLOOKUP(V11,'[1]PIVOT_TABLE_FINS.YATR.'!$A$2:$DA$15,6,FALSE)</f>
        <v>0.21</v>
      </c>
      <c r="W50" s="55">
        <f>HLOOKUP(W11,'[1]PIVOT_TABLE_FINS.YATR.'!$A$2:$DA$15,6,FALSE)</f>
        <v>0</v>
      </c>
      <c r="X50" s="55">
        <f>HLOOKUP(X11,'[1]PIVOT_TABLE_FINS.YATR.'!$A$2:$DA$15,6,FALSE)</f>
        <v>0</v>
      </c>
      <c r="Y50" s="55">
        <f>HLOOKUP(Y11,'[1]PIVOT_TABLE_FINS.YATR.'!$A$2:$DA$15,6,FALSE)</f>
        <v>0</v>
      </c>
      <c r="Z50" s="55">
        <f>HLOOKUP(Z11,'[1]PIVOT_TABLE_FINS.YATR.'!$A$2:$DA$15,6,FALSE)</f>
        <v>0.81</v>
      </c>
      <c r="AA50" s="55">
        <f>HLOOKUP(AA11,'[1]PIVOT_TABLE_FINS.YATR.'!$A$2:$DA$15,6,FALSE)</f>
        <v>0</v>
      </c>
      <c r="AB50" s="55">
        <f>HLOOKUP(AB11,'[1]PIVOT_TABLE_FINS.YATR.'!$A$2:$DA$15,6,FALSE)</f>
        <v>0</v>
      </c>
      <c r="AC50" s="55">
        <f>HLOOKUP(AC11,'[1]PIVOT_TABLE_FINS.YATR.'!$A$2:$DA$15,6,FALSE)</f>
        <v>0.16</v>
      </c>
      <c r="AD50" s="55">
        <f>HLOOKUP(AD11,'[1]PIVOT_TABLE_FINS.YATR.'!$A$2:$DA$15,6,FALSE)</f>
        <v>0</v>
      </c>
      <c r="AE50" s="55">
        <f>HLOOKUP(AE11,'[1]PIVOT_TABLE_FINS.YATR.'!$A$2:$DA$15,6,FALSE)</f>
        <v>0</v>
      </c>
      <c r="AF50" s="55">
        <f>HLOOKUP(AF11,'[1]PIVOT_TABLE_FINS.YATR.'!$A$2:$DA$15,6,FALSE)</f>
        <v>0</v>
      </c>
      <c r="AG50" s="55">
        <f>HLOOKUP(AG11,'[1]PIVOT_TABLE_FINS.YATR.'!$A$2:$DA$15,6,FALSE)</f>
        <v>0</v>
      </c>
      <c r="AH50" s="55">
        <f>HLOOKUP(AH11,'[1]PIVOT_TABLE_FINS.YATR.'!$A$2:$DA$15,6,FALSE)</f>
        <v>0</v>
      </c>
      <c r="AI50" s="55">
        <f>HLOOKUP(AI11,'[1]PIVOT_TABLE_FINS.YATR.'!$A$2:$DA$15,6,FALSE)</f>
        <v>0</v>
      </c>
      <c r="AJ50" s="55">
        <f>HLOOKUP(AJ11,'[1]PIVOT_TABLE_FINS.YATR.'!$A$2:$DA$15,6,FALSE)</f>
        <v>0</v>
      </c>
      <c r="AK50" s="55">
        <f>HLOOKUP(AK11,'[1]PIVOT_TABLE_FINS.YATR.'!$A$2:$DA$15,6,FALSE)</f>
        <v>0</v>
      </c>
      <c r="AL50" s="55">
        <f>HLOOKUP(AL11,'[1]PIVOT_TABLE_FINS.YATR.'!$A$2:$DA$15,6,FALSE)</f>
        <v>0</v>
      </c>
      <c r="AM50" s="55">
        <f>HLOOKUP(AM11,'[1]PIVOT_TABLE_FINS.YATR.'!$A$2:$DA$15,6,FALSE)</f>
        <v>0</v>
      </c>
      <c r="AN50" s="55">
        <f>HLOOKUP(AN11,'[1]PIVOT_TABLE_FINS.YATR.'!$A$2:$DA$15,6,FALSE)</f>
        <v>0</v>
      </c>
      <c r="AO50" s="55">
        <f>HLOOKUP(AO11,'[1]PIVOT_TABLE_FINS.YATR.'!$A$2:$DA$15,6,FALSE)</f>
        <v>0</v>
      </c>
      <c r="AP50" s="55">
        <f>HLOOKUP(AP11,'[1]PIVOT_TABLE_FINS.YATR.'!$A$2:$DA$15,6,FALSE)</f>
        <v>0</v>
      </c>
      <c r="AQ50" s="55">
        <f>HLOOKUP(AQ11,'[1]PIVOT_TABLE_FINS.YATR.'!$A$2:$DA$15,6,FALSE)</f>
        <v>0</v>
      </c>
      <c r="AR50" s="55">
        <f>HLOOKUP(AR11,'[1]PIVOT_TABLE_FINS.YATR.'!$A$2:$DA$15,6,FALSE)</f>
        <v>0</v>
      </c>
      <c r="AS50" s="55">
        <f>HLOOKUP(AS11,'[1]PIVOT_TABLE_FINS.YATR.'!$A$2:$DA$15,6,FALSE)</f>
        <v>0</v>
      </c>
      <c r="AT50" s="55">
        <f>HLOOKUP(AT11,'[1]PIVOT_TABLE_FINS.YATR.'!$A$2:$DA$15,6,FALSE)</f>
        <v>2.93</v>
      </c>
      <c r="AU50" s="55">
        <f>HLOOKUP(AU11,'[1]PIVOT_TABLE_FINS.YATR.'!$A$2:$DA$15,6,FALSE)</f>
        <v>0</v>
      </c>
      <c r="AV50" s="55">
        <f>HLOOKUP(AV11,'[1]PIVOT_TABLE_FINS.YATR.'!$A$2:$DA$15,6,FALSE)</f>
        <v>0</v>
      </c>
      <c r="AW50" s="55">
        <f>HLOOKUP(AW11,'[1]PIVOT_TABLE_FINS.YATR.'!$A$2:$DA$15,6,FALSE)</f>
        <v>0</v>
      </c>
      <c r="AX50" s="55">
        <f>HLOOKUP(AX11,'[1]PIVOT_TABLE_FINS.YATR.'!$A$2:$DA$15,6,FALSE)</f>
        <v>0</v>
      </c>
      <c r="AY50" s="55">
        <f>HLOOKUP(AY11,'[1]PIVOT_TABLE_FINS.YATR.'!$A$2:$DA$15,6,FALSE)</f>
        <v>0</v>
      </c>
      <c r="AZ50" s="55">
        <f>HLOOKUP(AZ11,'[1]PIVOT_TABLE_FINS.YATR.'!$A$2:$DA$15,6,FALSE)</f>
        <v>0</v>
      </c>
      <c r="BA50" s="55">
        <f>HLOOKUP(BA11,'[1]PIVOT_TABLE_FINS.YATR.'!$A$2:$DA$15,6,FALSE)</f>
        <v>0</v>
      </c>
      <c r="BB50" s="55">
        <f>HLOOKUP(BB11,'[1]PIVOT_TABLE_FINS.YATR.'!$A$2:$DA$15,6,FALSE)</f>
        <v>0</v>
      </c>
      <c r="BC50" s="55">
        <f>HLOOKUP(BC11,'[1]PIVOT_TABLE_FINS.YATR.'!$A$2:$DA$15,6,FALSE)</f>
        <v>1.06</v>
      </c>
      <c r="BD50" s="55">
        <f>HLOOKUP(BD11,'[1]PIVOT_TABLE_FINS.YATR.'!$A$2:$DA$15,6,FALSE)</f>
        <v>0</v>
      </c>
      <c r="BE50" s="55">
        <f>HLOOKUP(BE11,'[1]PIVOT_TABLE_FINS.YATR.'!$A$2:$DA$15,6,FALSE)</f>
        <v>0</v>
      </c>
      <c r="BF50" s="55">
        <f>HLOOKUP(BF11,'[1]PIVOT_TABLE_FINS.YATR.'!$A$2:$DA$15,6,FALSE)</f>
        <v>0.07</v>
      </c>
      <c r="BG50" s="55">
        <f>HLOOKUP(BG11,'[1]PIVOT_TABLE_FINS.YATR.'!$A$2:$DA$15,6,FALSE)</f>
        <v>0.2</v>
      </c>
      <c r="BH50" s="55">
        <f>HLOOKUP(BH11,'[1]PIVOT_TABLE_FINS.YATR.'!$A$2:$DA$15,6,FALSE)</f>
        <v>0.01</v>
      </c>
      <c r="BI50" s="55">
        <f>HLOOKUP(BI11,'[1]PIVOT_TABLE_FINS.YATR.'!$A$2:$DA$15,6,FALSE)</f>
        <v>0</v>
      </c>
      <c r="BJ50" s="55">
        <f>HLOOKUP(BJ11,'[1]PIVOT_TABLE_FINS.YATR.'!$A$2:$DA$15,6,FALSE)</f>
        <v>0</v>
      </c>
      <c r="BK50" s="55">
        <f>HLOOKUP(BK11,'[1]PIVOT_TABLE_FINS.YATR.'!$A$2:$DA$15,6,FALSE)</f>
        <v>0</v>
      </c>
      <c r="BL50" s="55">
        <f>HLOOKUP(BL11,'[1]PIVOT_TABLE_FINS.YATR.'!$A$2:$DA$15,6,FALSE)</f>
        <v>0</v>
      </c>
      <c r="BM50" s="55">
        <f>HLOOKUP(BM11,'[1]PIVOT_TABLE_FINS.YATR.'!$A$2:$DA$15,6,FALSE)</f>
        <v>0</v>
      </c>
      <c r="BN50" s="55">
        <f>HLOOKUP(BN11,'[1]PIVOT_TABLE_FINS.YATR.'!$A$2:$DA$15,6,FALSE)</f>
        <v>0</v>
      </c>
      <c r="BO50" s="55">
        <f>HLOOKUP(BO11,'[1]PIVOT_TABLE_FINS.YATR.'!$A$2:$DA$15,6,FALSE)</f>
        <v>0</v>
      </c>
      <c r="BP50" s="55">
        <f>HLOOKUP(BP11,'[1]PIVOT_TABLE_FINS.YATR.'!$A$2:$DA$15,6,FALSE)</f>
        <v>0</v>
      </c>
      <c r="BQ50" s="55">
        <f>HLOOKUP(BQ11,'[1]PIVOT_TABLE_FINS.YATR.'!$A$2:$DA$15,6,FALSE)</f>
        <v>0</v>
      </c>
      <c r="BR50" s="55">
        <f>HLOOKUP(BR11,'[1]PIVOT_TABLE_FINS.YATR.'!$A$2:$DA$15,6,FALSE)</f>
        <v>0</v>
      </c>
      <c r="BS50" s="55">
        <f>HLOOKUP(BS11,'[1]PIVOT_TABLE_FINS.YATR.'!$A$2:$DA$15,6,FALSE)</f>
        <v>0</v>
      </c>
      <c r="BT50" s="55">
        <f>HLOOKUP(BT11,'[1]PIVOT_TABLE_FINS.YATR.'!$A$2:$DA$15,6,FALSE)</f>
        <v>0</v>
      </c>
      <c r="BU50" s="55">
        <f>HLOOKUP(BU11,'[1]PIVOT_TABLE_FINS.YATR.'!$A$2:$DA$15,6,FALSE)</f>
        <v>1.99</v>
      </c>
      <c r="BV50" s="55">
        <f>HLOOKUP(BV11,'[1]PIVOT_TABLE_FINS.YATR.'!$A$2:$DA$15,6,FALSE)</f>
        <v>0.31</v>
      </c>
      <c r="BW50" s="55">
        <f>HLOOKUP(BW11,'[1]PIVOT_TABLE_FINS.YATR.'!$A$2:$DA$15,6,FALSE)</f>
        <v>0</v>
      </c>
      <c r="BX50" s="37"/>
      <c r="BY50" s="37"/>
      <c r="BZ50" s="37"/>
      <c r="CA50" s="38"/>
      <c r="CB50" s="38"/>
      <c r="CC50" s="38"/>
      <c r="CD50" s="38"/>
      <c r="CE50" s="38"/>
      <c r="CF50" s="38"/>
      <c r="CG50" s="27"/>
    </row>
    <row r="51" spans="1:85" ht="12.75">
      <c r="A51" s="43">
        <v>603018</v>
      </c>
      <c r="B51" s="54" t="s">
        <v>132</v>
      </c>
      <c r="C51" s="30">
        <f t="shared" si="6"/>
        <v>7040031.299999999</v>
      </c>
      <c r="D51" s="55">
        <f>HLOOKUP(D11,'[1]PIVOT_TABLE_FINS.YATR.'!$A$2:$DA$15,7,FALSE)</f>
        <v>961913.59</v>
      </c>
      <c r="E51" s="55">
        <f>HLOOKUP(E11,'[1]PIVOT_TABLE_FINS.YATR.'!$A$2:$DA$15,7,FALSE)</f>
        <v>0</v>
      </c>
      <c r="F51" s="55">
        <f>HLOOKUP(F11,'[1]PIVOT_TABLE_FINS.YATR.'!$A$2:$DA$15,7,FALSE)</f>
        <v>0</v>
      </c>
      <c r="G51" s="55">
        <f>HLOOKUP(G11,'[1]PIVOT_TABLE_FINS.YATR.'!$A$2:$DA$15,7,FALSE)</f>
        <v>262530.99</v>
      </c>
      <c r="H51" s="55">
        <f>HLOOKUP(H11,'[1]PIVOT_TABLE_FINS.YATR.'!$A$2:$DA$15,7,FALSE)</f>
        <v>0</v>
      </c>
      <c r="I51" s="55">
        <f>HLOOKUP(I11,'[1]PIVOT_TABLE_FINS.YATR.'!$A$2:$DA$15,7,FALSE)</f>
        <v>37804.47</v>
      </c>
      <c r="J51" s="55">
        <f>HLOOKUP(J11,'[1]PIVOT_TABLE_FINS.YATR.'!$A$2:$DA$15,7,FALSE)</f>
        <v>0</v>
      </c>
      <c r="K51" s="55">
        <f>HLOOKUP(K11,'[1]PIVOT_TABLE_FINS.YATR.'!$A$2:$DA$15,7,FALSE)</f>
        <v>0</v>
      </c>
      <c r="L51" s="55">
        <f>HLOOKUP(L11,'[1]PIVOT_TABLE_FINS.YATR.'!$A$2:$DA$15,7,FALSE)</f>
        <v>2023588.96</v>
      </c>
      <c r="M51" s="55">
        <f>HLOOKUP(M11,'[1]PIVOT_TABLE_FINS.YATR.'!$A$2:$DA$15,7,FALSE)</f>
        <v>647926.5</v>
      </c>
      <c r="N51" s="55">
        <f>HLOOKUP(N11,'[1]PIVOT_TABLE_FINS.YATR.'!$A$2:$DA$15,7,FALSE)</f>
        <v>1702251.01</v>
      </c>
      <c r="O51" s="55">
        <f>HLOOKUP(O11,'[1]PIVOT_TABLE_FINS.YATR.'!$A$2:$DA$15,7,FALSE)</f>
        <v>0</v>
      </c>
      <c r="P51" s="55">
        <f>HLOOKUP(P11,'[1]PIVOT_TABLE_FINS.YATR.'!$A$2:$DA$15,7,FALSE)</f>
        <v>11551.36</v>
      </c>
      <c r="Q51" s="55">
        <f>HLOOKUP(Q11,'[1]PIVOT_TABLE_FINS.YATR.'!$A$2:$DA$15,7,FALSE)</f>
        <v>127065.01</v>
      </c>
      <c r="R51" s="55">
        <f>HLOOKUP(R11,'[1]PIVOT_TABLE_FINS.YATR.'!$A$2:$DA$15,7,FALSE)</f>
        <v>0</v>
      </c>
      <c r="S51" s="55">
        <f>HLOOKUP(S11,'[1]PIVOT_TABLE_FINS.YATR.'!$A$2:$DA$15,7,FALSE)</f>
        <v>68258.06</v>
      </c>
      <c r="T51" s="55">
        <f>HLOOKUP(T11,'[1]PIVOT_TABLE_FINS.YATR.'!$A$2:$DA$15,7,FALSE)</f>
        <v>76659.06</v>
      </c>
      <c r="U51" s="55">
        <f>HLOOKUP(U11,'[1]PIVOT_TABLE_FINS.YATR.'!$A$2:$DA$15,7,FALSE)</f>
        <v>0</v>
      </c>
      <c r="V51" s="55">
        <f>HLOOKUP(V11,'[1]PIVOT_TABLE_FINS.YATR.'!$A$2:$DA$15,7,FALSE)</f>
        <v>30453.59</v>
      </c>
      <c r="W51" s="55">
        <f>HLOOKUP(W11,'[1]PIVOT_TABLE_FINS.YATR.'!$A$2:$DA$15,7,FALSE)</f>
        <v>0</v>
      </c>
      <c r="X51" s="55">
        <f>HLOOKUP(X11,'[1]PIVOT_TABLE_FINS.YATR.'!$A$2:$DA$15,7,FALSE)</f>
        <v>0</v>
      </c>
      <c r="Y51" s="55">
        <f>HLOOKUP(Y11,'[1]PIVOT_TABLE_FINS.YATR.'!$A$2:$DA$15,7,FALSE)</f>
        <v>0</v>
      </c>
      <c r="Z51" s="55">
        <f>HLOOKUP(Z11,'[1]PIVOT_TABLE_FINS.YATR.'!$A$2:$DA$15,7,FALSE)</f>
        <v>117613.88</v>
      </c>
      <c r="AA51" s="55">
        <f>HLOOKUP(AA11,'[1]PIVOT_TABLE_FINS.YATR.'!$A$2:$DA$15,7,FALSE)</f>
        <v>0</v>
      </c>
      <c r="AB51" s="55">
        <f>HLOOKUP(AB11,'[1]PIVOT_TABLE_FINS.YATR.'!$A$2:$DA$15,7,FALSE)</f>
        <v>0</v>
      </c>
      <c r="AC51" s="55">
        <f>HLOOKUP(AC11,'[1]PIVOT_TABLE_FINS.YATR.'!$A$2:$DA$15,7,FALSE)</f>
        <v>23102.73</v>
      </c>
      <c r="AD51" s="55">
        <f>HLOOKUP(AD11,'[1]PIVOT_TABLE_FINS.YATR.'!$A$2:$DA$15,7,FALSE)</f>
        <v>0</v>
      </c>
      <c r="AE51" s="55">
        <f>HLOOKUP(AE11,'[1]PIVOT_TABLE_FINS.YATR.'!$A$2:$DA$15,7,FALSE)</f>
        <v>0</v>
      </c>
      <c r="AF51" s="55">
        <f>HLOOKUP(AF11,'[1]PIVOT_TABLE_FINS.YATR.'!$A$2:$DA$15,7,FALSE)</f>
        <v>0</v>
      </c>
      <c r="AG51" s="55">
        <f>HLOOKUP(AG11,'[1]PIVOT_TABLE_FINS.YATR.'!$A$2:$DA$15,7,FALSE)</f>
        <v>0</v>
      </c>
      <c r="AH51" s="55">
        <f>HLOOKUP(AH11,'[1]PIVOT_TABLE_FINS.YATR.'!$A$2:$DA$15,7,FALSE)</f>
        <v>0</v>
      </c>
      <c r="AI51" s="55">
        <f>HLOOKUP(AI11,'[1]PIVOT_TABLE_FINS.YATR.'!$A$2:$DA$15,7,FALSE)</f>
        <v>0</v>
      </c>
      <c r="AJ51" s="55">
        <f>HLOOKUP(AJ11,'[1]PIVOT_TABLE_FINS.YATR.'!$A$2:$DA$15,7,FALSE)</f>
        <v>0</v>
      </c>
      <c r="AK51" s="55">
        <f>HLOOKUP(AK11,'[1]PIVOT_TABLE_FINS.YATR.'!$A$2:$DA$15,7,FALSE)</f>
        <v>0</v>
      </c>
      <c r="AL51" s="55">
        <f>HLOOKUP(AL11,'[1]PIVOT_TABLE_FINS.YATR.'!$A$2:$DA$15,7,FALSE)</f>
        <v>0</v>
      </c>
      <c r="AM51" s="55">
        <f>HLOOKUP(AM11,'[1]PIVOT_TABLE_FINS.YATR.'!$A$2:$DA$15,7,FALSE)</f>
        <v>0</v>
      </c>
      <c r="AN51" s="55">
        <f>HLOOKUP(AN11,'[1]PIVOT_TABLE_FINS.YATR.'!$A$2:$DA$15,7,FALSE)</f>
        <v>0</v>
      </c>
      <c r="AO51" s="55">
        <f>HLOOKUP(AO11,'[1]PIVOT_TABLE_FINS.YATR.'!$A$2:$DA$15,7,FALSE)</f>
        <v>0</v>
      </c>
      <c r="AP51" s="55">
        <f>HLOOKUP(AP11,'[1]PIVOT_TABLE_FINS.YATR.'!$A$2:$DA$15,7,FALSE)</f>
        <v>0</v>
      </c>
      <c r="AQ51" s="55">
        <f>HLOOKUP(AQ11,'[1]PIVOT_TABLE_FINS.YATR.'!$A$2:$DA$15,7,FALSE)</f>
        <v>0</v>
      </c>
      <c r="AR51" s="55">
        <f>HLOOKUP(AR11,'[1]PIVOT_TABLE_FINS.YATR.'!$A$2:$DA$15,7,FALSE)</f>
        <v>0</v>
      </c>
      <c r="AS51" s="55">
        <f>HLOOKUP(AS11,'[1]PIVOT_TABLE_FINS.YATR.'!$A$2:$DA$15,7,FALSE)</f>
        <v>0</v>
      </c>
      <c r="AT51" s="55">
        <f>HLOOKUP(AT11,'[1]PIVOT_TABLE_FINS.YATR.'!$A$2:$DA$15,7,FALSE)</f>
        <v>423199.97</v>
      </c>
      <c r="AU51" s="55">
        <f>HLOOKUP(AU11,'[1]PIVOT_TABLE_FINS.YATR.'!$A$2:$DA$15,7,FALSE)</f>
        <v>0</v>
      </c>
      <c r="AV51" s="55">
        <f>HLOOKUP(AV11,'[1]PIVOT_TABLE_FINS.YATR.'!$A$2:$DA$15,7,FALSE)</f>
        <v>0</v>
      </c>
      <c r="AW51" s="55">
        <f>HLOOKUP(AW11,'[1]PIVOT_TABLE_FINS.YATR.'!$A$2:$DA$15,7,FALSE)</f>
        <v>0</v>
      </c>
      <c r="AX51" s="55">
        <f>HLOOKUP(AX11,'[1]PIVOT_TABLE_FINS.YATR.'!$A$2:$DA$15,7,FALSE)</f>
        <v>0</v>
      </c>
      <c r="AY51" s="55">
        <f>HLOOKUP(AY11,'[1]PIVOT_TABLE_FINS.YATR.'!$A$2:$DA$15,7,FALSE)</f>
        <v>0</v>
      </c>
      <c r="AZ51" s="55">
        <f>HLOOKUP(AZ11,'[1]PIVOT_TABLE_FINS.YATR.'!$A$2:$DA$15,7,FALSE)</f>
        <v>0</v>
      </c>
      <c r="BA51" s="55">
        <f>HLOOKUP(BA11,'[1]PIVOT_TABLE_FINS.YATR.'!$A$2:$DA$15,7,FALSE)</f>
        <v>0</v>
      </c>
      <c r="BB51" s="55">
        <f>HLOOKUP(BB11,'[1]PIVOT_TABLE_FINS.YATR.'!$A$2:$DA$15,7,FALSE)</f>
        <v>0</v>
      </c>
      <c r="BC51" s="55">
        <f>HLOOKUP(BC11,'[1]PIVOT_TABLE_FINS.YATR.'!$A$2:$DA$15,7,FALSE)</f>
        <v>152267.99</v>
      </c>
      <c r="BD51" s="55">
        <f>HLOOKUP(BD11,'[1]PIVOT_TABLE_FINS.YATR.'!$A$2:$DA$15,7,FALSE)</f>
        <v>0</v>
      </c>
      <c r="BE51" s="55">
        <f>HLOOKUP(BE11,'[1]PIVOT_TABLE_FINS.YATR.'!$A$2:$DA$15,7,FALSE)</f>
        <v>0</v>
      </c>
      <c r="BF51" s="55">
        <f>HLOOKUP(BF11,'[1]PIVOT_TABLE_FINS.YATR.'!$A$2:$DA$15,7,FALSE)</f>
        <v>10501.23</v>
      </c>
      <c r="BG51" s="55">
        <f>HLOOKUP(BG11,'[1]PIVOT_TABLE_FINS.YATR.'!$A$2:$DA$15,7,FALSE)</f>
        <v>28353.35</v>
      </c>
      <c r="BH51" s="55">
        <f>HLOOKUP(BH11,'[1]PIVOT_TABLE_FINS.YATR.'!$A$2:$DA$15,7,FALSE)</f>
        <v>2100.24</v>
      </c>
      <c r="BI51" s="55">
        <f>HLOOKUP(BI11,'[1]PIVOT_TABLE_FINS.YATR.'!$A$2:$DA$15,7,FALSE)</f>
        <v>0</v>
      </c>
      <c r="BJ51" s="55">
        <f>HLOOKUP(BJ11,'[1]PIVOT_TABLE_FINS.YATR.'!$A$2:$DA$15,7,FALSE)</f>
        <v>0</v>
      </c>
      <c r="BK51" s="55">
        <f>HLOOKUP(BK11,'[1]PIVOT_TABLE_FINS.YATR.'!$A$2:$DA$15,7,FALSE)</f>
        <v>0</v>
      </c>
      <c r="BL51" s="55">
        <f>HLOOKUP(BL11,'[1]PIVOT_TABLE_FINS.YATR.'!$A$2:$DA$15,7,FALSE)</f>
        <v>0</v>
      </c>
      <c r="BM51" s="55">
        <f>HLOOKUP(BM11,'[1]PIVOT_TABLE_FINS.YATR.'!$A$2:$DA$15,7,FALSE)</f>
        <v>0</v>
      </c>
      <c r="BN51" s="55">
        <f>HLOOKUP(BN11,'[1]PIVOT_TABLE_FINS.YATR.'!$A$2:$DA$15,7,FALSE)</f>
        <v>0</v>
      </c>
      <c r="BO51" s="55">
        <f>HLOOKUP(BO11,'[1]PIVOT_TABLE_FINS.YATR.'!$A$2:$DA$15,7,FALSE)</f>
        <v>0</v>
      </c>
      <c r="BP51" s="55">
        <f>HLOOKUP(BP11,'[1]PIVOT_TABLE_FINS.YATR.'!$A$2:$DA$15,7,FALSE)</f>
        <v>0</v>
      </c>
      <c r="BQ51" s="55">
        <f>HLOOKUP(BQ11,'[1]PIVOT_TABLE_FINS.YATR.'!$A$2:$DA$15,7,FALSE)</f>
        <v>0</v>
      </c>
      <c r="BR51" s="55">
        <f>HLOOKUP(BR11,'[1]PIVOT_TABLE_FINS.YATR.'!$A$2:$DA$15,7,FALSE)</f>
        <v>0</v>
      </c>
      <c r="BS51" s="55">
        <f>HLOOKUP(BS11,'[1]PIVOT_TABLE_FINS.YATR.'!$A$2:$DA$15,7,FALSE)</f>
        <v>0</v>
      </c>
      <c r="BT51" s="55">
        <f>HLOOKUP(BT11,'[1]PIVOT_TABLE_FINS.YATR.'!$A$2:$DA$15,7,FALSE)</f>
        <v>0</v>
      </c>
      <c r="BU51" s="55">
        <f>HLOOKUP(BU11,'[1]PIVOT_TABLE_FINS.YATR.'!$A$2:$DA$15,7,FALSE)</f>
        <v>287733.98</v>
      </c>
      <c r="BV51" s="55">
        <f>HLOOKUP(BV11,'[1]PIVOT_TABLE_FINS.YATR.'!$A$2:$DA$15,7,FALSE)</f>
        <v>45155.33</v>
      </c>
      <c r="BW51" s="55">
        <f>HLOOKUP(BW11,'[1]PIVOT_TABLE_FINS.YATR.'!$A$2:$DA$15,7,FALSE)</f>
        <v>0</v>
      </c>
      <c r="BX51" s="37"/>
      <c r="BY51" s="37"/>
      <c r="BZ51" s="37"/>
      <c r="CA51" s="38"/>
      <c r="CB51" s="38"/>
      <c r="CC51" s="38"/>
      <c r="CD51" s="38"/>
      <c r="CE51" s="38"/>
      <c r="CF51" s="38"/>
      <c r="CG51" s="27"/>
    </row>
    <row r="52" spans="1:85" ht="12.75">
      <c r="A52" s="43">
        <v>603019</v>
      </c>
      <c r="B52" s="54" t="s">
        <v>133</v>
      </c>
      <c r="C52" s="30">
        <f t="shared" si="6"/>
        <v>0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6"/>
      <c r="BW52" s="56"/>
      <c r="BX52" s="37"/>
      <c r="BY52" s="37"/>
      <c r="BZ52" s="37"/>
      <c r="CA52" s="38"/>
      <c r="CB52" s="38"/>
      <c r="CC52" s="38"/>
      <c r="CD52" s="38"/>
      <c r="CE52" s="38"/>
      <c r="CF52" s="38"/>
      <c r="CG52" s="27"/>
    </row>
    <row r="53" spans="1:85" ht="12.75">
      <c r="A53" s="39">
        <v>60302</v>
      </c>
      <c r="B53" s="40" t="s">
        <v>134</v>
      </c>
      <c r="C53" s="41">
        <f t="shared" si="6"/>
        <v>2382652.9399999995</v>
      </c>
      <c r="D53" s="51">
        <f>D54+D55+D56+D57+D58+D59+D60+D61</f>
        <v>325553.4000000001</v>
      </c>
      <c r="E53" s="52">
        <f aca="true" t="shared" si="29" ref="E53:BQ53">E54+E55+E56+E57+E58+E59+E60+E61</f>
        <v>0</v>
      </c>
      <c r="F53" s="52">
        <f t="shared" si="29"/>
        <v>0</v>
      </c>
      <c r="G53" s="52">
        <f t="shared" si="29"/>
        <v>88851.92</v>
      </c>
      <c r="H53" s="52">
        <f t="shared" si="29"/>
        <v>0</v>
      </c>
      <c r="I53" s="52">
        <f t="shared" si="29"/>
        <v>12794.7</v>
      </c>
      <c r="J53" s="52">
        <f t="shared" si="29"/>
        <v>0</v>
      </c>
      <c r="K53" s="52">
        <f t="shared" si="29"/>
        <v>0</v>
      </c>
      <c r="L53" s="52">
        <f t="shared" si="29"/>
        <v>684870.5399999999</v>
      </c>
      <c r="M53" s="52">
        <f t="shared" si="29"/>
        <v>219286.52000000002</v>
      </c>
      <c r="N53" s="52">
        <f t="shared" si="29"/>
        <v>576115.7999999999</v>
      </c>
      <c r="O53" s="52">
        <f t="shared" si="29"/>
        <v>0</v>
      </c>
      <c r="P53" s="52">
        <f t="shared" si="29"/>
        <v>3909.499999999999</v>
      </c>
      <c r="Q53" s="52">
        <f t="shared" si="29"/>
        <v>43004.34</v>
      </c>
      <c r="R53" s="52">
        <f t="shared" si="29"/>
        <v>0</v>
      </c>
      <c r="S53" s="52">
        <f t="shared" si="29"/>
        <v>23101.490000000005</v>
      </c>
      <c r="T53" s="52">
        <f t="shared" si="29"/>
        <v>25944.75</v>
      </c>
      <c r="U53" s="52">
        <f t="shared" si="29"/>
        <v>0</v>
      </c>
      <c r="V53" s="52">
        <f t="shared" si="29"/>
        <v>10306.820000000002</v>
      </c>
      <c r="W53" s="52">
        <f t="shared" si="29"/>
        <v>0</v>
      </c>
      <c r="X53" s="52">
        <f t="shared" si="29"/>
        <v>0</v>
      </c>
      <c r="Y53" s="52">
        <f t="shared" si="29"/>
        <v>0</v>
      </c>
      <c r="Z53" s="52">
        <f t="shared" si="29"/>
        <v>39805.66</v>
      </c>
      <c r="AA53" s="52">
        <f t="shared" si="29"/>
        <v>0</v>
      </c>
      <c r="AB53" s="52">
        <f t="shared" si="29"/>
        <v>0</v>
      </c>
      <c r="AC53" s="52">
        <f t="shared" si="29"/>
        <v>7818.959999999999</v>
      </c>
      <c r="AD53" s="52">
        <f t="shared" si="29"/>
        <v>0</v>
      </c>
      <c r="AE53" s="52">
        <f t="shared" si="29"/>
        <v>0</v>
      </c>
      <c r="AF53" s="52">
        <f t="shared" si="29"/>
        <v>0</v>
      </c>
      <c r="AG53" s="52">
        <f>AG54+AG55+AG56+AG57+AG58+AG59+AG60+AG61</f>
        <v>0</v>
      </c>
      <c r="AH53" s="52">
        <f>AH54+AH55+AH56+AH57+AH58+AH59+AH60+AH61</f>
        <v>0</v>
      </c>
      <c r="AI53" s="52">
        <f>AI54+AI55+AI56+AI57+AI58+AI59+AI60+AI61</f>
        <v>0</v>
      </c>
      <c r="AJ53" s="52">
        <f t="shared" si="29"/>
        <v>0</v>
      </c>
      <c r="AK53" s="52">
        <f t="shared" si="29"/>
        <v>0</v>
      </c>
      <c r="AL53" s="52">
        <f t="shared" si="29"/>
        <v>0</v>
      </c>
      <c r="AM53" s="52">
        <f>AM54+AM55+AM56+AM57+AM58+AM59+AM60+AM61</f>
        <v>0</v>
      </c>
      <c r="AN53" s="52">
        <f t="shared" si="29"/>
        <v>0</v>
      </c>
      <c r="AO53" s="52">
        <f>AO54+AO55+AO56+AO57+AO58+AO59+AO60+AO61</f>
        <v>0</v>
      </c>
      <c r="AP53" s="52">
        <f>AP54+AP55+AP56+AP57+AP58+AP59+AP60+AP61</f>
        <v>0</v>
      </c>
      <c r="AQ53" s="52">
        <f>AQ54+AQ55+AQ56+AQ57+AQ58+AQ59+AQ60+AQ61</f>
        <v>0</v>
      </c>
      <c r="AR53" s="52">
        <f t="shared" si="29"/>
        <v>0</v>
      </c>
      <c r="AS53" s="52">
        <f t="shared" si="29"/>
        <v>0</v>
      </c>
      <c r="AT53" s="52">
        <f t="shared" si="29"/>
        <v>143229.3</v>
      </c>
      <c r="AU53" s="52">
        <f t="shared" si="29"/>
        <v>0</v>
      </c>
      <c r="AV53" s="52">
        <f t="shared" si="29"/>
        <v>0</v>
      </c>
      <c r="AW53" s="52">
        <f t="shared" si="29"/>
        <v>0</v>
      </c>
      <c r="AX53" s="52">
        <f t="shared" si="29"/>
        <v>0</v>
      </c>
      <c r="AY53" s="52">
        <f t="shared" si="29"/>
        <v>0</v>
      </c>
      <c r="AZ53" s="52">
        <f t="shared" si="29"/>
        <v>0</v>
      </c>
      <c r="BA53" s="52">
        <f t="shared" si="29"/>
        <v>0</v>
      </c>
      <c r="BB53" s="52">
        <f t="shared" si="29"/>
        <v>0</v>
      </c>
      <c r="BC53" s="52">
        <f t="shared" si="29"/>
        <v>51534.110000000015</v>
      </c>
      <c r="BD53" s="52">
        <f>BD54+BD55+BD56+BD57+BD58+BD59+BD60+BD61</f>
        <v>0</v>
      </c>
      <c r="BE53" s="52">
        <f t="shared" si="29"/>
        <v>0</v>
      </c>
      <c r="BF53" s="52">
        <f t="shared" si="29"/>
        <v>3554.0700000000006</v>
      </c>
      <c r="BG53" s="52">
        <f t="shared" si="29"/>
        <v>9596.019999999999</v>
      </c>
      <c r="BH53" s="52">
        <f t="shared" si="29"/>
        <v>710.8099999999997</v>
      </c>
      <c r="BI53" s="52">
        <f t="shared" si="29"/>
        <v>0</v>
      </c>
      <c r="BJ53" s="52">
        <f>BJ54+BJ55+BJ56+BJ57+BJ58+BJ59+BJ60+BJ61</f>
        <v>0</v>
      </c>
      <c r="BK53" s="52">
        <f t="shared" si="29"/>
        <v>0</v>
      </c>
      <c r="BL53" s="52">
        <f t="shared" si="29"/>
        <v>0</v>
      </c>
      <c r="BM53" s="52">
        <f t="shared" si="29"/>
        <v>0</v>
      </c>
      <c r="BN53" s="52">
        <f t="shared" si="29"/>
        <v>0</v>
      </c>
      <c r="BO53" s="52">
        <f t="shared" si="29"/>
        <v>0</v>
      </c>
      <c r="BP53" s="53">
        <f t="shared" si="29"/>
        <v>0</v>
      </c>
      <c r="BQ53" s="53">
        <f t="shared" si="29"/>
        <v>0</v>
      </c>
      <c r="BR53" s="53">
        <f aca="true" t="shared" si="30" ref="BR53:BW53">BR54+BR55+BR56+BR57+BR58+BR59+BR60+BR61</f>
        <v>0</v>
      </c>
      <c r="BS53" s="53">
        <f t="shared" si="30"/>
        <v>0</v>
      </c>
      <c r="BT53" s="53">
        <f t="shared" si="30"/>
        <v>0</v>
      </c>
      <c r="BU53" s="53">
        <f t="shared" si="30"/>
        <v>97381.7</v>
      </c>
      <c r="BV53" s="52">
        <f t="shared" si="30"/>
        <v>15282.53</v>
      </c>
      <c r="BW53" s="52">
        <f t="shared" si="30"/>
        <v>0</v>
      </c>
      <c r="BX53" s="37"/>
      <c r="BY53" s="37"/>
      <c r="BZ53" s="37"/>
      <c r="CA53" s="38"/>
      <c r="CB53" s="38"/>
      <c r="CC53" s="38"/>
      <c r="CD53" s="38"/>
      <c r="CE53" s="38"/>
      <c r="CF53" s="38"/>
      <c r="CG53" s="27"/>
    </row>
    <row r="54" spans="1:85" ht="12.75">
      <c r="A54" s="43">
        <v>603021</v>
      </c>
      <c r="B54" s="54" t="s">
        <v>125</v>
      </c>
      <c r="C54" s="30">
        <f t="shared" si="6"/>
        <v>-2546785.23</v>
      </c>
      <c r="D54" s="55">
        <f>HLOOKUP(D11,'[1]PIVOT_TABLE_FINS.YATR.'!$A$2:$DA$15,8,FALSE)</f>
        <v>-347979.6</v>
      </c>
      <c r="E54" s="55">
        <f>HLOOKUP(E11,'[1]PIVOT_TABLE_FINS.YATR.'!$A$2:$DA$15,8,FALSE)</f>
        <v>0</v>
      </c>
      <c r="F54" s="55">
        <f>HLOOKUP(F11,'[1]PIVOT_TABLE_FINS.YATR.'!$A$2:$DA$15,8,FALSE)</f>
        <v>0</v>
      </c>
      <c r="G54" s="55">
        <f>HLOOKUP(G11,'[1]PIVOT_TABLE_FINS.YATR.'!$A$2:$DA$15,8,FALSE)</f>
        <v>-94972.6</v>
      </c>
      <c r="H54" s="55">
        <f>HLOOKUP(H11,'[1]PIVOT_TABLE_FINS.YATR.'!$A$2:$DA$15,8,FALSE)</f>
        <v>0</v>
      </c>
      <c r="I54" s="55">
        <f>HLOOKUP(I11,'[1]PIVOT_TABLE_FINS.YATR.'!$A$2:$DA$15,8,FALSE)</f>
        <v>-13676.05</v>
      </c>
      <c r="J54" s="55">
        <f>HLOOKUP(J11,'[1]PIVOT_TABLE_FINS.YATR.'!$A$2:$DA$15,8,FALSE)</f>
        <v>0</v>
      </c>
      <c r="K54" s="55">
        <f>HLOOKUP(K11,'[1]PIVOT_TABLE_FINS.YATR.'!$A$2:$DA$15,8,FALSE)</f>
        <v>0</v>
      </c>
      <c r="L54" s="55">
        <f>HLOOKUP(L11,'[1]PIVOT_TABLE_FINS.YATR.'!$A$2:$DA$15,8,FALSE)</f>
        <v>-732048.8</v>
      </c>
      <c r="M54" s="55">
        <f>HLOOKUP(M11,'[1]PIVOT_TABLE_FINS.YATR.'!$A$2:$DA$15,8,FALSE)</f>
        <v>-234392.38</v>
      </c>
      <c r="N54" s="55">
        <f>HLOOKUP(N11,'[1]PIVOT_TABLE_FINS.YATR.'!$A$2:$DA$15,8,FALSE)</f>
        <v>-615802.34</v>
      </c>
      <c r="O54" s="55">
        <f>HLOOKUP(O11,'[1]PIVOT_TABLE_FINS.YATR.'!$A$2:$DA$15,8,FALSE)</f>
        <v>0</v>
      </c>
      <c r="P54" s="55">
        <f>HLOOKUP(P11,'[1]PIVOT_TABLE_FINS.YATR.'!$A$2:$DA$15,8,FALSE)</f>
        <v>-4178.79</v>
      </c>
      <c r="Q54" s="55">
        <f>HLOOKUP(Q11,'[1]PIVOT_TABLE_FINS.YATR.'!$A$2:$DA$15,8,FALSE)</f>
        <v>-45966.74</v>
      </c>
      <c r="R54" s="55">
        <f>HLOOKUP(R11,'[1]PIVOT_TABLE_FINS.YATR.'!$A$2:$DA$15,8,FALSE)</f>
        <v>0</v>
      </c>
      <c r="S54" s="55">
        <f>HLOOKUP(S11,'[1]PIVOT_TABLE_FINS.YATR.'!$A$2:$DA$15,8,FALSE)</f>
        <v>-24692.88</v>
      </c>
      <c r="T54" s="55">
        <f>HLOOKUP(T11,'[1]PIVOT_TABLE_FINS.YATR.'!$A$2:$DA$15,8,FALSE)</f>
        <v>-27732</v>
      </c>
      <c r="U54" s="55">
        <f>HLOOKUP(U11,'[1]PIVOT_TABLE_FINS.YATR.'!$A$2:$DA$15,8,FALSE)</f>
        <v>0</v>
      </c>
      <c r="V54" s="55">
        <f>HLOOKUP(V11,'[1]PIVOT_TABLE_FINS.YATR.'!$A$2:$DA$15,8,FALSE)</f>
        <v>-11016.82</v>
      </c>
      <c r="W54" s="55">
        <f>HLOOKUP(W11,'[1]PIVOT_TABLE_FINS.YATR.'!$A$2:$DA$15,8,FALSE)</f>
        <v>0</v>
      </c>
      <c r="X54" s="55">
        <f>HLOOKUP(X11,'[1]PIVOT_TABLE_FINS.YATR.'!$A$2:$DA$15,8,FALSE)</f>
        <v>0</v>
      </c>
      <c r="Y54" s="55">
        <f>HLOOKUP(Y11,'[1]PIVOT_TABLE_FINS.YATR.'!$A$2:$DA$15,8,FALSE)</f>
        <v>0</v>
      </c>
      <c r="Z54" s="55">
        <f>HLOOKUP(Z11,'[1]PIVOT_TABLE_FINS.YATR.'!$A$2:$DA$15,8,FALSE)</f>
        <v>-42547.72</v>
      </c>
      <c r="AA54" s="55">
        <f>HLOOKUP(AA11,'[1]PIVOT_TABLE_FINS.YATR.'!$A$2:$DA$15,8,FALSE)</f>
        <v>0</v>
      </c>
      <c r="AB54" s="55">
        <f>HLOOKUP(AB11,'[1]PIVOT_TABLE_FINS.YATR.'!$A$2:$DA$15,8,FALSE)</f>
        <v>0</v>
      </c>
      <c r="AC54" s="55">
        <f>HLOOKUP(AC11,'[1]PIVOT_TABLE_FINS.YATR.'!$A$2:$DA$15,8,FALSE)</f>
        <v>-8357.59</v>
      </c>
      <c r="AD54" s="55">
        <f>HLOOKUP(AD11,'[1]PIVOT_TABLE_FINS.YATR.'!$A$2:$DA$15,8,FALSE)</f>
        <v>0</v>
      </c>
      <c r="AE54" s="55">
        <f>HLOOKUP(AE11,'[1]PIVOT_TABLE_FINS.YATR.'!$A$2:$DA$15,8,FALSE)</f>
        <v>0</v>
      </c>
      <c r="AF54" s="55">
        <f>HLOOKUP(AF11,'[1]PIVOT_TABLE_FINS.YATR.'!$A$2:$DA$15,8,FALSE)</f>
        <v>0</v>
      </c>
      <c r="AG54" s="55">
        <f>HLOOKUP(AG11,'[1]PIVOT_TABLE_FINS.YATR.'!$A$2:$DA$15,8,FALSE)</f>
        <v>0</v>
      </c>
      <c r="AH54" s="55">
        <f>HLOOKUP(AH11,'[1]PIVOT_TABLE_FINS.YATR.'!$A$2:$DA$15,8,FALSE)</f>
        <v>0</v>
      </c>
      <c r="AI54" s="55">
        <f>HLOOKUP(AI11,'[1]PIVOT_TABLE_FINS.YATR.'!$A$2:$DA$15,8,FALSE)</f>
        <v>0</v>
      </c>
      <c r="AJ54" s="55">
        <f>HLOOKUP(AJ11,'[1]PIVOT_TABLE_FINS.YATR.'!$A$2:$DA$15,8,FALSE)</f>
        <v>0</v>
      </c>
      <c r="AK54" s="55">
        <f>HLOOKUP(AK11,'[1]PIVOT_TABLE_FINS.YATR.'!$A$2:$DA$15,8,FALSE)</f>
        <v>0</v>
      </c>
      <c r="AL54" s="55">
        <f>HLOOKUP(AL11,'[1]PIVOT_TABLE_FINS.YATR.'!$A$2:$DA$15,8,FALSE)</f>
        <v>0</v>
      </c>
      <c r="AM54" s="55">
        <f>HLOOKUP(AM11,'[1]PIVOT_TABLE_FINS.YATR.'!$A$2:$DA$15,8,FALSE)</f>
        <v>0</v>
      </c>
      <c r="AN54" s="55">
        <f>HLOOKUP(AN11,'[1]PIVOT_TABLE_FINS.YATR.'!$A$2:$DA$15,8,FALSE)</f>
        <v>0</v>
      </c>
      <c r="AO54" s="55">
        <f>HLOOKUP(AO11,'[1]PIVOT_TABLE_FINS.YATR.'!$A$2:$DA$15,8,FALSE)</f>
        <v>0</v>
      </c>
      <c r="AP54" s="55">
        <f>HLOOKUP(AP11,'[1]PIVOT_TABLE_FINS.YATR.'!$A$2:$DA$15,8,FALSE)</f>
        <v>0</v>
      </c>
      <c r="AQ54" s="55">
        <f>HLOOKUP(AQ11,'[1]PIVOT_TABLE_FINS.YATR.'!$A$2:$DA$15,8,FALSE)</f>
        <v>0</v>
      </c>
      <c r="AR54" s="55">
        <f>HLOOKUP(AR11,'[1]PIVOT_TABLE_FINS.YATR.'!$A$2:$DA$15,8,FALSE)</f>
        <v>0</v>
      </c>
      <c r="AS54" s="55">
        <f>HLOOKUP(AS11,'[1]PIVOT_TABLE_FINS.YATR.'!$A$2:$DA$15,8,FALSE)</f>
        <v>0</v>
      </c>
      <c r="AT54" s="55">
        <f>HLOOKUP(AT11,'[1]PIVOT_TABLE_FINS.YATR.'!$A$2:$DA$15,8,FALSE)</f>
        <v>-153095.83</v>
      </c>
      <c r="AU54" s="55">
        <f>HLOOKUP(AU11,'[1]PIVOT_TABLE_FINS.YATR.'!$A$2:$DA$15,8,FALSE)</f>
        <v>0</v>
      </c>
      <c r="AV54" s="55">
        <f>HLOOKUP(AV11,'[1]PIVOT_TABLE_FINS.YATR.'!$A$2:$DA$15,8,FALSE)</f>
        <v>0</v>
      </c>
      <c r="AW54" s="55">
        <f>HLOOKUP(AW11,'[1]PIVOT_TABLE_FINS.YATR.'!$A$2:$DA$15,8,FALSE)</f>
        <v>0</v>
      </c>
      <c r="AX54" s="55">
        <f>HLOOKUP(AX11,'[1]PIVOT_TABLE_FINS.YATR.'!$A$2:$DA$15,8,FALSE)</f>
        <v>0</v>
      </c>
      <c r="AY54" s="55">
        <f>HLOOKUP(AY11,'[1]PIVOT_TABLE_FINS.YATR.'!$A$2:$DA$15,8,FALSE)</f>
        <v>0</v>
      </c>
      <c r="AZ54" s="55">
        <f>HLOOKUP(AZ11,'[1]PIVOT_TABLE_FINS.YATR.'!$A$2:$DA$15,8,FALSE)</f>
        <v>0</v>
      </c>
      <c r="BA54" s="55">
        <f>HLOOKUP(BA11,'[1]PIVOT_TABLE_FINS.YATR.'!$A$2:$DA$15,8,FALSE)</f>
        <v>0</v>
      </c>
      <c r="BB54" s="55">
        <f>HLOOKUP(BB11,'[1]PIVOT_TABLE_FINS.YATR.'!$A$2:$DA$15,8,FALSE)</f>
        <v>0</v>
      </c>
      <c r="BC54" s="55">
        <f>HLOOKUP(BC11,'[1]PIVOT_TABLE_FINS.YATR.'!$A$2:$DA$15,8,FALSE)</f>
        <v>-55084.11</v>
      </c>
      <c r="BD54" s="55">
        <f>HLOOKUP(BD11,'[1]PIVOT_TABLE_FINS.YATR.'!$A$2:$DA$15,8,FALSE)</f>
        <v>0</v>
      </c>
      <c r="BE54" s="55">
        <f>HLOOKUP(BE11,'[1]PIVOT_TABLE_FINS.YATR.'!$A$2:$DA$15,8,FALSE)</f>
        <v>0</v>
      </c>
      <c r="BF54" s="55">
        <f>HLOOKUP(BF11,'[1]PIVOT_TABLE_FINS.YATR.'!$A$2:$DA$15,8,FALSE)</f>
        <v>-3798.9</v>
      </c>
      <c r="BG54" s="55">
        <f>HLOOKUP(BG11,'[1]PIVOT_TABLE_FINS.YATR.'!$A$2:$DA$15,8,FALSE)</f>
        <v>-10257.04</v>
      </c>
      <c r="BH54" s="55">
        <f>HLOOKUP(BH11,'[1]PIVOT_TABLE_FINS.YATR.'!$A$2:$DA$15,8,FALSE)</f>
        <v>-759.78</v>
      </c>
      <c r="BI54" s="55">
        <f>HLOOKUP(BI11,'[1]PIVOT_TABLE_FINS.YATR.'!$A$2:$DA$15,8,FALSE)</f>
        <v>0</v>
      </c>
      <c r="BJ54" s="55">
        <f>HLOOKUP(BJ11,'[1]PIVOT_TABLE_FINS.YATR.'!$A$2:$DA$15,8,FALSE)</f>
        <v>0</v>
      </c>
      <c r="BK54" s="55">
        <f>HLOOKUP(BK11,'[1]PIVOT_TABLE_FINS.YATR.'!$A$2:$DA$15,8,FALSE)</f>
        <v>0</v>
      </c>
      <c r="BL54" s="55">
        <f>HLOOKUP(BL11,'[1]PIVOT_TABLE_FINS.YATR.'!$A$2:$DA$15,8,FALSE)</f>
        <v>0</v>
      </c>
      <c r="BM54" s="55">
        <f>HLOOKUP(BM11,'[1]PIVOT_TABLE_FINS.YATR.'!$A$2:$DA$15,8,FALSE)</f>
        <v>0</v>
      </c>
      <c r="BN54" s="55">
        <f>HLOOKUP(BN11,'[1]PIVOT_TABLE_FINS.YATR.'!$A$2:$DA$15,8,FALSE)</f>
        <v>0</v>
      </c>
      <c r="BO54" s="55">
        <f>HLOOKUP(BO11,'[1]PIVOT_TABLE_FINS.YATR.'!$A$2:$DA$15,8,FALSE)</f>
        <v>0</v>
      </c>
      <c r="BP54" s="55">
        <f>HLOOKUP(BP11,'[1]PIVOT_TABLE_FINS.YATR.'!$A$2:$DA$15,8,FALSE)</f>
        <v>0</v>
      </c>
      <c r="BQ54" s="55">
        <f>HLOOKUP(BQ11,'[1]PIVOT_TABLE_FINS.YATR.'!$A$2:$DA$15,8,FALSE)</f>
        <v>0</v>
      </c>
      <c r="BR54" s="55">
        <f>HLOOKUP(BR11,'[1]PIVOT_TABLE_FINS.YATR.'!$A$2:$DA$15,8,FALSE)</f>
        <v>0</v>
      </c>
      <c r="BS54" s="55">
        <f>HLOOKUP(BS11,'[1]PIVOT_TABLE_FINS.YATR.'!$A$2:$DA$15,8,FALSE)</f>
        <v>0</v>
      </c>
      <c r="BT54" s="55">
        <f>HLOOKUP(BT11,'[1]PIVOT_TABLE_FINS.YATR.'!$A$2:$DA$15,8,FALSE)</f>
        <v>0</v>
      </c>
      <c r="BU54" s="55">
        <f>HLOOKUP(BU11,'[1]PIVOT_TABLE_FINS.YATR.'!$A$2:$DA$15,8,FALSE)</f>
        <v>-104089.97</v>
      </c>
      <c r="BV54" s="55">
        <f>HLOOKUP(BV11,'[1]PIVOT_TABLE_FINS.YATR.'!$A$2:$DA$15,8,FALSE)</f>
        <v>-16335.29</v>
      </c>
      <c r="BW54" s="55">
        <f>HLOOKUP(BW11,'[1]PIVOT_TABLE_FINS.YATR.'!$A$2:$DA$15,8,FALSE)</f>
        <v>0</v>
      </c>
      <c r="BX54" s="37"/>
      <c r="BY54" s="37"/>
      <c r="BZ54" s="37"/>
      <c r="CA54" s="38"/>
      <c r="CB54" s="38"/>
      <c r="CC54" s="38"/>
      <c r="CD54" s="38"/>
      <c r="CE54" s="38"/>
      <c r="CF54" s="38"/>
      <c r="CG54" s="27"/>
    </row>
    <row r="55" spans="1:85" ht="12.75">
      <c r="A55" s="43">
        <v>603022</v>
      </c>
      <c r="B55" s="54" t="s">
        <v>126</v>
      </c>
      <c r="C55" s="30">
        <f t="shared" si="6"/>
        <v>-1959643.1300000004</v>
      </c>
      <c r="D55" s="55">
        <f>HLOOKUP(D11,'[1]PIVOT_TABLE_FINS.YATR.'!$A$2:$DA$15,9,FALSE)</f>
        <v>-267755.54</v>
      </c>
      <c r="E55" s="55">
        <f>HLOOKUP(E11,'[1]PIVOT_TABLE_FINS.YATR.'!$A$2:$DA$15,9,FALSE)</f>
        <v>0</v>
      </c>
      <c r="F55" s="55">
        <f>HLOOKUP(F11,'[1]PIVOT_TABLE_FINS.YATR.'!$A$2:$DA$15,9,FALSE)</f>
        <v>0</v>
      </c>
      <c r="G55" s="55">
        <f>HLOOKUP(G11,'[1]PIVOT_TABLE_FINS.YATR.'!$A$2:$DA$15,9,FALSE)</f>
        <v>-73077.38</v>
      </c>
      <c r="H55" s="55">
        <f>HLOOKUP(H11,'[1]PIVOT_TABLE_FINS.YATR.'!$A$2:$DA$15,9,FALSE)</f>
        <v>0</v>
      </c>
      <c r="I55" s="55">
        <f>HLOOKUP(I11,'[1]PIVOT_TABLE_FINS.YATR.'!$A$2:$DA$15,9,FALSE)</f>
        <v>-10523.14</v>
      </c>
      <c r="J55" s="55">
        <f>HLOOKUP(J11,'[1]PIVOT_TABLE_FINS.YATR.'!$A$2:$DA$15,9,FALSE)</f>
        <v>0</v>
      </c>
      <c r="K55" s="55">
        <f>HLOOKUP(K11,'[1]PIVOT_TABLE_FINS.YATR.'!$A$2:$DA$15,9,FALSE)</f>
        <v>0</v>
      </c>
      <c r="L55" s="55">
        <f>HLOOKUP(L11,'[1]PIVOT_TABLE_FINS.YATR.'!$A$2:$DA$15,9,FALSE)</f>
        <v>-563280.48</v>
      </c>
      <c r="M55" s="55">
        <f>HLOOKUP(M11,'[1]PIVOT_TABLE_FINS.YATR.'!$A$2:$DA$15,9,FALSE)</f>
        <v>-180354.98</v>
      </c>
      <c r="N55" s="55">
        <f>HLOOKUP(N11,'[1]PIVOT_TABLE_FINS.YATR.'!$A$2:$DA$15,9,FALSE)</f>
        <v>-473833.76</v>
      </c>
      <c r="O55" s="55">
        <f>HLOOKUP(O11,'[1]PIVOT_TABLE_FINS.YATR.'!$A$2:$DA$15,9,FALSE)</f>
        <v>0</v>
      </c>
      <c r="P55" s="55">
        <f>HLOOKUP(P11,'[1]PIVOT_TABLE_FINS.YATR.'!$A$2:$DA$15,9,FALSE)</f>
        <v>-3215.4</v>
      </c>
      <c r="Q55" s="55">
        <f>HLOOKUP(Q11,'[1]PIVOT_TABLE_FINS.YATR.'!$A$2:$DA$15,9,FALSE)</f>
        <v>-35369.45</v>
      </c>
      <c r="R55" s="55">
        <f>HLOOKUP(R11,'[1]PIVOT_TABLE_FINS.YATR.'!$A$2:$DA$15,9,FALSE)</f>
        <v>0</v>
      </c>
      <c r="S55" s="55">
        <f>HLOOKUP(S11,'[1]PIVOT_TABLE_FINS.YATR.'!$A$2:$DA$15,9,FALSE)</f>
        <v>-19000.12</v>
      </c>
      <c r="T55" s="55">
        <f>HLOOKUP(T11,'[1]PIVOT_TABLE_FINS.YATR.'!$A$2:$DA$15,9,FALSE)</f>
        <v>-21338.6</v>
      </c>
      <c r="U55" s="55">
        <f>HLOOKUP(U11,'[1]PIVOT_TABLE_FINS.YATR.'!$A$2:$DA$15,9,FALSE)</f>
        <v>0</v>
      </c>
      <c r="V55" s="55">
        <f>HLOOKUP(V11,'[1]PIVOT_TABLE_FINS.YATR.'!$A$2:$DA$15,9,FALSE)</f>
        <v>-8476.98</v>
      </c>
      <c r="W55" s="55">
        <f>HLOOKUP(W11,'[1]PIVOT_TABLE_FINS.YATR.'!$A$2:$DA$15,9,FALSE)</f>
        <v>0</v>
      </c>
      <c r="X55" s="55">
        <f>HLOOKUP(X11,'[1]PIVOT_TABLE_FINS.YATR.'!$A$2:$DA$15,9,FALSE)</f>
        <v>0</v>
      </c>
      <c r="Y55" s="55">
        <f>HLOOKUP(Y11,'[1]PIVOT_TABLE_FINS.YATR.'!$A$2:$DA$15,9,FALSE)</f>
        <v>0</v>
      </c>
      <c r="Z55" s="55">
        <f>HLOOKUP(Z11,'[1]PIVOT_TABLE_FINS.YATR.'!$A$2:$DA$15,9,FALSE)</f>
        <v>-32738.67</v>
      </c>
      <c r="AA55" s="55">
        <f>HLOOKUP(AA11,'[1]PIVOT_TABLE_FINS.YATR.'!$A$2:$DA$15,9,FALSE)</f>
        <v>0</v>
      </c>
      <c r="AB55" s="55">
        <f>HLOOKUP(AB11,'[1]PIVOT_TABLE_FINS.YATR.'!$A$2:$DA$15,9,FALSE)</f>
        <v>0</v>
      </c>
      <c r="AC55" s="55">
        <f>HLOOKUP(AC11,'[1]PIVOT_TABLE_FINS.YATR.'!$A$2:$DA$15,9,FALSE)</f>
        <v>-6430.81</v>
      </c>
      <c r="AD55" s="55">
        <f>HLOOKUP(AD11,'[1]PIVOT_TABLE_FINS.YATR.'!$A$2:$DA$15,9,FALSE)</f>
        <v>0</v>
      </c>
      <c r="AE55" s="55">
        <f>HLOOKUP(AE11,'[1]PIVOT_TABLE_FINS.YATR.'!$A$2:$DA$15,9,FALSE)</f>
        <v>0</v>
      </c>
      <c r="AF55" s="55">
        <f>HLOOKUP(AF11,'[1]PIVOT_TABLE_FINS.YATR.'!$A$2:$DA$15,9,FALSE)</f>
        <v>0</v>
      </c>
      <c r="AG55" s="55">
        <f>HLOOKUP(AG11,'[1]PIVOT_TABLE_FINS.YATR.'!$A$2:$DA$15,9,FALSE)</f>
        <v>0</v>
      </c>
      <c r="AH55" s="55">
        <f>HLOOKUP(AH11,'[1]PIVOT_TABLE_FINS.YATR.'!$A$2:$DA$15,9,FALSE)</f>
        <v>0</v>
      </c>
      <c r="AI55" s="55">
        <f>HLOOKUP(AI11,'[1]PIVOT_TABLE_FINS.YATR.'!$A$2:$DA$15,9,FALSE)</f>
        <v>0</v>
      </c>
      <c r="AJ55" s="55">
        <f>HLOOKUP(AJ11,'[1]PIVOT_TABLE_FINS.YATR.'!$A$2:$DA$15,9,FALSE)</f>
        <v>0</v>
      </c>
      <c r="AK55" s="55">
        <f>HLOOKUP(AK11,'[1]PIVOT_TABLE_FINS.YATR.'!$A$2:$DA$15,9,FALSE)</f>
        <v>0</v>
      </c>
      <c r="AL55" s="55">
        <f>HLOOKUP(AL11,'[1]PIVOT_TABLE_FINS.YATR.'!$A$2:$DA$15,9,FALSE)</f>
        <v>0</v>
      </c>
      <c r="AM55" s="55">
        <f>HLOOKUP(AM11,'[1]PIVOT_TABLE_FINS.YATR.'!$A$2:$DA$15,9,FALSE)</f>
        <v>0</v>
      </c>
      <c r="AN55" s="55">
        <f>HLOOKUP(AN11,'[1]PIVOT_TABLE_FINS.YATR.'!$A$2:$DA$15,9,FALSE)</f>
        <v>0</v>
      </c>
      <c r="AO55" s="55">
        <f>HLOOKUP(AO11,'[1]PIVOT_TABLE_FINS.YATR.'!$A$2:$DA$15,9,FALSE)</f>
        <v>0</v>
      </c>
      <c r="AP55" s="55">
        <f>HLOOKUP(AP11,'[1]PIVOT_TABLE_FINS.YATR.'!$A$2:$DA$15,9,FALSE)</f>
        <v>0</v>
      </c>
      <c r="AQ55" s="55">
        <f>HLOOKUP(AQ11,'[1]PIVOT_TABLE_FINS.YATR.'!$A$2:$DA$15,9,FALSE)</f>
        <v>0</v>
      </c>
      <c r="AR55" s="55">
        <f>HLOOKUP(AR11,'[1]PIVOT_TABLE_FINS.YATR.'!$A$2:$DA$15,9,FALSE)</f>
        <v>0</v>
      </c>
      <c r="AS55" s="55">
        <f>HLOOKUP(AS11,'[1]PIVOT_TABLE_FINS.YATR.'!$A$2:$DA$15,9,FALSE)</f>
        <v>0</v>
      </c>
      <c r="AT55" s="55">
        <f>HLOOKUP(AT11,'[1]PIVOT_TABLE_FINS.YATR.'!$A$2:$DA$15,9,FALSE)</f>
        <v>-117800.74</v>
      </c>
      <c r="AU55" s="55">
        <f>HLOOKUP(AU11,'[1]PIVOT_TABLE_FINS.YATR.'!$A$2:$DA$15,9,FALSE)</f>
        <v>0</v>
      </c>
      <c r="AV55" s="55">
        <f>HLOOKUP(AV11,'[1]PIVOT_TABLE_FINS.YATR.'!$A$2:$DA$15,9,FALSE)</f>
        <v>0</v>
      </c>
      <c r="AW55" s="55">
        <f>HLOOKUP(AW11,'[1]PIVOT_TABLE_FINS.YATR.'!$A$2:$DA$15,9,FALSE)</f>
        <v>0</v>
      </c>
      <c r="AX55" s="55">
        <f>HLOOKUP(AX11,'[1]PIVOT_TABLE_FINS.YATR.'!$A$2:$DA$15,9,FALSE)</f>
        <v>0</v>
      </c>
      <c r="AY55" s="55">
        <f>HLOOKUP(AY11,'[1]PIVOT_TABLE_FINS.YATR.'!$A$2:$DA$15,9,FALSE)</f>
        <v>0</v>
      </c>
      <c r="AZ55" s="55">
        <f>HLOOKUP(AZ11,'[1]PIVOT_TABLE_FINS.YATR.'!$A$2:$DA$15,9,FALSE)</f>
        <v>0</v>
      </c>
      <c r="BA55" s="55">
        <f>HLOOKUP(BA11,'[1]PIVOT_TABLE_FINS.YATR.'!$A$2:$DA$15,9,FALSE)</f>
        <v>0</v>
      </c>
      <c r="BB55" s="55">
        <f>HLOOKUP(BB11,'[1]PIVOT_TABLE_FINS.YATR.'!$A$2:$DA$15,9,FALSE)</f>
        <v>0</v>
      </c>
      <c r="BC55" s="55">
        <f>HLOOKUP(BC11,'[1]PIVOT_TABLE_FINS.YATR.'!$A$2:$DA$15,9,FALSE)</f>
        <v>-42384.88</v>
      </c>
      <c r="BD55" s="55">
        <f>HLOOKUP(BD11,'[1]PIVOT_TABLE_FINS.YATR.'!$A$2:$DA$15,9,FALSE)</f>
        <v>0</v>
      </c>
      <c r="BE55" s="55">
        <f>HLOOKUP(BE11,'[1]PIVOT_TABLE_FINS.YATR.'!$A$2:$DA$15,9,FALSE)</f>
        <v>0</v>
      </c>
      <c r="BF55" s="55">
        <f>HLOOKUP(BF11,'[1]PIVOT_TABLE_FINS.YATR.'!$A$2:$DA$15,9,FALSE)</f>
        <v>-2923.1</v>
      </c>
      <c r="BG55" s="55">
        <f>HLOOKUP(BG11,'[1]PIVOT_TABLE_FINS.YATR.'!$A$2:$DA$15,9,FALSE)</f>
        <v>-7892.36</v>
      </c>
      <c r="BH55" s="55">
        <f>HLOOKUP(BH11,'[1]PIVOT_TABLE_FINS.YATR.'!$A$2:$DA$15,9,FALSE)</f>
        <v>-584.62</v>
      </c>
      <c r="BI55" s="55">
        <f>HLOOKUP(BI11,'[1]PIVOT_TABLE_FINS.YATR.'!$A$2:$DA$15,9,FALSE)</f>
        <v>0</v>
      </c>
      <c r="BJ55" s="55">
        <f>HLOOKUP(BJ11,'[1]PIVOT_TABLE_FINS.YATR.'!$A$2:$DA$15,9,FALSE)</f>
        <v>0</v>
      </c>
      <c r="BK55" s="55">
        <f>HLOOKUP(BK11,'[1]PIVOT_TABLE_FINS.YATR.'!$A$2:$DA$15,9,FALSE)</f>
        <v>0</v>
      </c>
      <c r="BL55" s="55">
        <f>HLOOKUP(BL11,'[1]PIVOT_TABLE_FINS.YATR.'!$A$2:$DA$15,9,FALSE)</f>
        <v>0</v>
      </c>
      <c r="BM55" s="55">
        <f>HLOOKUP(BM11,'[1]PIVOT_TABLE_FINS.YATR.'!$A$2:$DA$15,9,FALSE)</f>
        <v>0</v>
      </c>
      <c r="BN55" s="55">
        <f>HLOOKUP(BN11,'[1]PIVOT_TABLE_FINS.YATR.'!$A$2:$DA$15,9,FALSE)</f>
        <v>0</v>
      </c>
      <c r="BO55" s="55">
        <f>HLOOKUP(BO11,'[1]PIVOT_TABLE_FINS.YATR.'!$A$2:$DA$15,9,FALSE)</f>
        <v>0</v>
      </c>
      <c r="BP55" s="55">
        <f>HLOOKUP(BP11,'[1]PIVOT_TABLE_FINS.YATR.'!$A$2:$DA$15,9,FALSE)</f>
        <v>0</v>
      </c>
      <c r="BQ55" s="55">
        <f>HLOOKUP(BQ11,'[1]PIVOT_TABLE_FINS.YATR.'!$A$2:$DA$15,9,FALSE)</f>
        <v>0</v>
      </c>
      <c r="BR55" s="55">
        <f>HLOOKUP(BR11,'[1]PIVOT_TABLE_FINS.YATR.'!$A$2:$DA$15,9,FALSE)</f>
        <v>0</v>
      </c>
      <c r="BS55" s="55">
        <f>HLOOKUP(BS11,'[1]PIVOT_TABLE_FINS.YATR.'!$A$2:$DA$15,9,FALSE)</f>
        <v>0</v>
      </c>
      <c r="BT55" s="55">
        <f>HLOOKUP(BT11,'[1]PIVOT_TABLE_FINS.YATR.'!$A$2:$DA$15,9,FALSE)</f>
        <v>0</v>
      </c>
      <c r="BU55" s="55">
        <f>HLOOKUP(BU11,'[1]PIVOT_TABLE_FINS.YATR.'!$A$2:$DA$15,9,FALSE)</f>
        <v>-80092.81</v>
      </c>
      <c r="BV55" s="55">
        <f>HLOOKUP(BV11,'[1]PIVOT_TABLE_FINS.YATR.'!$A$2:$DA$15,9,FALSE)</f>
        <v>-12569.31</v>
      </c>
      <c r="BW55" s="55">
        <f>HLOOKUP(BW11,'[1]PIVOT_TABLE_FINS.YATR.'!$A$2:$DA$15,9,FALSE)</f>
        <v>0</v>
      </c>
      <c r="BX55" s="37"/>
      <c r="BY55" s="37"/>
      <c r="BZ55" s="37"/>
      <c r="CA55" s="38"/>
      <c r="CB55" s="38"/>
      <c r="CC55" s="38"/>
      <c r="CD55" s="38"/>
      <c r="CE55" s="38"/>
      <c r="CF55" s="38"/>
      <c r="CG55" s="27"/>
    </row>
    <row r="56" spans="1:85" ht="12.75">
      <c r="A56" s="43">
        <v>603023</v>
      </c>
      <c r="B56" s="54" t="s">
        <v>127</v>
      </c>
      <c r="C56" s="30">
        <f t="shared" si="6"/>
        <v>7174024.430000001</v>
      </c>
      <c r="D56" s="55">
        <f>HLOOKUP(D11,'[1]PIVOT_TABLE_FINS.YATR.'!$A$2:$DA$15,10,FALSE)</f>
        <v>980221.71</v>
      </c>
      <c r="E56" s="55">
        <f>HLOOKUP(E11,'[1]PIVOT_TABLE_FINS.YATR.'!$A$2:$DA$15,10,FALSE)</f>
        <v>0</v>
      </c>
      <c r="F56" s="55">
        <f>HLOOKUP(F11,'[1]PIVOT_TABLE_FINS.YATR.'!$A$2:$DA$15,10,FALSE)</f>
        <v>0</v>
      </c>
      <c r="G56" s="55">
        <f>HLOOKUP(G11,'[1]PIVOT_TABLE_FINS.YATR.'!$A$2:$DA$15,10,FALSE)</f>
        <v>267527.76</v>
      </c>
      <c r="H56" s="55">
        <f>HLOOKUP(H11,'[1]PIVOT_TABLE_FINS.YATR.'!$A$2:$DA$15,10,FALSE)</f>
        <v>0</v>
      </c>
      <c r="I56" s="55">
        <f>HLOOKUP(I11,'[1]PIVOT_TABLE_FINS.YATR.'!$A$2:$DA$15,10,FALSE)</f>
        <v>38524</v>
      </c>
      <c r="J56" s="55">
        <f>HLOOKUP(J11,'[1]PIVOT_TABLE_FINS.YATR.'!$A$2:$DA$15,10,FALSE)</f>
        <v>0</v>
      </c>
      <c r="K56" s="55">
        <f>HLOOKUP(K11,'[1]PIVOT_TABLE_FINS.YATR.'!$A$2:$DA$15,10,FALSE)</f>
        <v>0</v>
      </c>
      <c r="L56" s="55">
        <f>HLOOKUP(L11,'[1]PIVOT_TABLE_FINS.YATR.'!$A$2:$DA$15,10,FALSE)</f>
        <v>2062103.97</v>
      </c>
      <c r="M56" s="55">
        <f>HLOOKUP(M11,'[1]PIVOT_TABLE_FINS.YATR.'!$A$2:$DA$15,10,FALSE)</f>
        <v>660258.51</v>
      </c>
      <c r="N56" s="55">
        <f>HLOOKUP(N11,'[1]PIVOT_TABLE_FINS.YATR.'!$A$2:$DA$15,10,FALSE)</f>
        <v>1734650</v>
      </c>
      <c r="O56" s="55">
        <f>HLOOKUP(O11,'[1]PIVOT_TABLE_FINS.YATR.'!$A$2:$DA$15,10,FALSE)</f>
        <v>0</v>
      </c>
      <c r="P56" s="55">
        <f>HLOOKUP(P11,'[1]PIVOT_TABLE_FINS.YATR.'!$A$2:$DA$15,10,FALSE)</f>
        <v>11771.22</v>
      </c>
      <c r="Q56" s="55">
        <f>HLOOKUP(Q11,'[1]PIVOT_TABLE_FINS.YATR.'!$A$2:$DA$15,10,FALSE)</f>
        <v>129483.44</v>
      </c>
      <c r="R56" s="55">
        <f>HLOOKUP(R11,'[1]PIVOT_TABLE_FINS.YATR.'!$A$2:$DA$15,10,FALSE)</f>
        <v>0</v>
      </c>
      <c r="S56" s="55">
        <f>HLOOKUP(S11,'[1]PIVOT_TABLE_FINS.YATR.'!$A$2:$DA$15,10,FALSE)</f>
        <v>69557.21</v>
      </c>
      <c r="T56" s="55">
        <f>HLOOKUP(T11,'[1]PIVOT_TABLE_FINS.YATR.'!$A$2:$DA$15,10,FALSE)</f>
        <v>78118.11</v>
      </c>
      <c r="U56" s="55">
        <f>HLOOKUP(U11,'[1]PIVOT_TABLE_FINS.YATR.'!$A$2:$DA$15,10,FALSE)</f>
        <v>0</v>
      </c>
      <c r="V56" s="55">
        <f>HLOOKUP(V11,'[1]PIVOT_TABLE_FINS.YATR.'!$A$2:$DA$15,10,FALSE)</f>
        <v>31033.22</v>
      </c>
      <c r="W56" s="55">
        <f>HLOOKUP(W11,'[1]PIVOT_TABLE_FINS.YATR.'!$A$2:$DA$15,10,FALSE)</f>
        <v>0</v>
      </c>
      <c r="X56" s="55">
        <f>HLOOKUP(X11,'[1]PIVOT_TABLE_FINS.YATR.'!$A$2:$DA$15,10,FALSE)</f>
        <v>0</v>
      </c>
      <c r="Y56" s="55">
        <f>HLOOKUP(Y11,'[1]PIVOT_TABLE_FINS.YATR.'!$A$2:$DA$15,10,FALSE)</f>
        <v>0</v>
      </c>
      <c r="Z56" s="55">
        <f>HLOOKUP(Z11,'[1]PIVOT_TABLE_FINS.YATR.'!$A$2:$DA$15,10,FALSE)</f>
        <v>119852.44</v>
      </c>
      <c r="AA56" s="55">
        <f>HLOOKUP(AA11,'[1]PIVOT_TABLE_FINS.YATR.'!$A$2:$DA$15,10,FALSE)</f>
        <v>0</v>
      </c>
      <c r="AB56" s="55">
        <f>HLOOKUP(AB11,'[1]PIVOT_TABLE_FINS.YATR.'!$A$2:$DA$15,10,FALSE)</f>
        <v>0</v>
      </c>
      <c r="AC56" s="55">
        <f>HLOOKUP(AC11,'[1]PIVOT_TABLE_FINS.YATR.'!$A$2:$DA$15,10,FALSE)</f>
        <v>23542.45</v>
      </c>
      <c r="AD56" s="55">
        <f>HLOOKUP(AD11,'[1]PIVOT_TABLE_FINS.YATR.'!$A$2:$DA$15,10,FALSE)</f>
        <v>0</v>
      </c>
      <c r="AE56" s="55">
        <f>HLOOKUP(AE11,'[1]PIVOT_TABLE_FINS.YATR.'!$A$2:$DA$15,10,FALSE)</f>
        <v>0</v>
      </c>
      <c r="AF56" s="55">
        <f>HLOOKUP(AF11,'[1]PIVOT_TABLE_FINS.YATR.'!$A$2:$DA$15,10,FALSE)</f>
        <v>0</v>
      </c>
      <c r="AG56" s="55">
        <f>HLOOKUP(AG11,'[1]PIVOT_TABLE_FINS.YATR.'!$A$2:$DA$15,10,FALSE)</f>
        <v>0</v>
      </c>
      <c r="AH56" s="55">
        <f>HLOOKUP(AH11,'[1]PIVOT_TABLE_FINS.YATR.'!$A$2:$DA$15,10,FALSE)</f>
        <v>0</v>
      </c>
      <c r="AI56" s="55">
        <f>HLOOKUP(AI11,'[1]PIVOT_TABLE_FINS.YATR.'!$A$2:$DA$15,10,FALSE)</f>
        <v>0</v>
      </c>
      <c r="AJ56" s="55">
        <f>HLOOKUP(AJ11,'[1]PIVOT_TABLE_FINS.YATR.'!$A$2:$DA$15,10,FALSE)</f>
        <v>0</v>
      </c>
      <c r="AK56" s="55">
        <f>HLOOKUP(AK11,'[1]PIVOT_TABLE_FINS.YATR.'!$A$2:$DA$15,10,FALSE)</f>
        <v>0</v>
      </c>
      <c r="AL56" s="55">
        <f>HLOOKUP(AL11,'[1]PIVOT_TABLE_FINS.YATR.'!$A$2:$DA$15,10,FALSE)</f>
        <v>0</v>
      </c>
      <c r="AM56" s="55">
        <f>HLOOKUP(AM11,'[1]PIVOT_TABLE_FINS.YATR.'!$A$2:$DA$15,10,FALSE)</f>
        <v>0</v>
      </c>
      <c r="AN56" s="55">
        <f>HLOOKUP(AN11,'[1]PIVOT_TABLE_FINS.YATR.'!$A$2:$DA$15,10,FALSE)</f>
        <v>0</v>
      </c>
      <c r="AO56" s="55">
        <f>HLOOKUP(AO11,'[1]PIVOT_TABLE_FINS.YATR.'!$A$2:$DA$15,10,FALSE)</f>
        <v>0</v>
      </c>
      <c r="AP56" s="55">
        <f>HLOOKUP(AP11,'[1]PIVOT_TABLE_FINS.YATR.'!$A$2:$DA$15,10,FALSE)</f>
        <v>0</v>
      </c>
      <c r="AQ56" s="55">
        <f>HLOOKUP(AQ11,'[1]PIVOT_TABLE_FINS.YATR.'!$A$2:$DA$15,10,FALSE)</f>
        <v>0</v>
      </c>
      <c r="AR56" s="55">
        <f>HLOOKUP(AR11,'[1]PIVOT_TABLE_FINS.YATR.'!$A$2:$DA$15,10,FALSE)</f>
        <v>0</v>
      </c>
      <c r="AS56" s="55">
        <f>HLOOKUP(AS11,'[1]PIVOT_TABLE_FINS.YATR.'!$A$2:$DA$15,10,FALSE)</f>
        <v>0</v>
      </c>
      <c r="AT56" s="55">
        <f>HLOOKUP(AT11,'[1]PIVOT_TABLE_FINS.YATR.'!$A$2:$DA$15,10,FALSE)</f>
        <v>431254.75</v>
      </c>
      <c r="AU56" s="55">
        <f>HLOOKUP(AU11,'[1]PIVOT_TABLE_FINS.YATR.'!$A$2:$DA$15,10,FALSE)</f>
        <v>0</v>
      </c>
      <c r="AV56" s="55">
        <f>HLOOKUP(AV11,'[1]PIVOT_TABLE_FINS.YATR.'!$A$2:$DA$15,10,FALSE)</f>
        <v>0</v>
      </c>
      <c r="AW56" s="55">
        <f>HLOOKUP(AW11,'[1]PIVOT_TABLE_FINS.YATR.'!$A$2:$DA$15,10,FALSE)</f>
        <v>0</v>
      </c>
      <c r="AX56" s="55">
        <f>HLOOKUP(AX11,'[1]PIVOT_TABLE_FINS.YATR.'!$A$2:$DA$15,10,FALSE)</f>
        <v>0</v>
      </c>
      <c r="AY56" s="55">
        <f>HLOOKUP(AY11,'[1]PIVOT_TABLE_FINS.YATR.'!$A$2:$DA$15,10,FALSE)</f>
        <v>0</v>
      </c>
      <c r="AZ56" s="55">
        <f>HLOOKUP(AZ11,'[1]PIVOT_TABLE_FINS.YATR.'!$A$2:$DA$15,10,FALSE)</f>
        <v>0</v>
      </c>
      <c r="BA56" s="55">
        <f>HLOOKUP(BA11,'[1]PIVOT_TABLE_FINS.YATR.'!$A$2:$DA$15,10,FALSE)</f>
        <v>0</v>
      </c>
      <c r="BB56" s="55">
        <f>HLOOKUP(BB11,'[1]PIVOT_TABLE_FINS.YATR.'!$A$2:$DA$15,10,FALSE)</f>
        <v>0</v>
      </c>
      <c r="BC56" s="55">
        <f>HLOOKUP(BC11,'[1]PIVOT_TABLE_FINS.YATR.'!$A$2:$DA$15,10,FALSE)</f>
        <v>155166.1</v>
      </c>
      <c r="BD56" s="55">
        <f>HLOOKUP(BD11,'[1]PIVOT_TABLE_FINS.YATR.'!$A$2:$DA$15,10,FALSE)</f>
        <v>0</v>
      </c>
      <c r="BE56" s="55">
        <f>HLOOKUP(BE11,'[1]PIVOT_TABLE_FINS.YATR.'!$A$2:$DA$15,10,FALSE)</f>
        <v>0</v>
      </c>
      <c r="BF56" s="55">
        <f>HLOOKUP(BF11,'[1]PIVOT_TABLE_FINS.YATR.'!$A$2:$DA$15,10,FALSE)</f>
        <v>10701.11</v>
      </c>
      <c r="BG56" s="55">
        <f>HLOOKUP(BG11,'[1]PIVOT_TABLE_FINS.YATR.'!$A$2:$DA$15,10,FALSE)</f>
        <v>28893</v>
      </c>
      <c r="BH56" s="55">
        <f>HLOOKUP(BH11,'[1]PIVOT_TABLE_FINS.YATR.'!$A$2:$DA$15,10,FALSE)</f>
        <v>2140.22</v>
      </c>
      <c r="BI56" s="55">
        <f>HLOOKUP(BI11,'[1]PIVOT_TABLE_FINS.YATR.'!$A$2:$DA$15,10,FALSE)</f>
        <v>0</v>
      </c>
      <c r="BJ56" s="55">
        <f>HLOOKUP(BJ11,'[1]PIVOT_TABLE_FINS.YATR.'!$A$2:$DA$15,10,FALSE)</f>
        <v>0</v>
      </c>
      <c r="BK56" s="55">
        <f>HLOOKUP(BK11,'[1]PIVOT_TABLE_FINS.YATR.'!$A$2:$DA$15,10,FALSE)</f>
        <v>0</v>
      </c>
      <c r="BL56" s="55">
        <f>HLOOKUP(BL11,'[1]PIVOT_TABLE_FINS.YATR.'!$A$2:$DA$15,10,FALSE)</f>
        <v>0</v>
      </c>
      <c r="BM56" s="55">
        <f>HLOOKUP(BM11,'[1]PIVOT_TABLE_FINS.YATR.'!$A$2:$DA$15,10,FALSE)</f>
        <v>0</v>
      </c>
      <c r="BN56" s="55">
        <f>HLOOKUP(BN11,'[1]PIVOT_TABLE_FINS.YATR.'!$A$2:$DA$15,10,FALSE)</f>
        <v>0</v>
      </c>
      <c r="BO56" s="55">
        <f>HLOOKUP(BO11,'[1]PIVOT_TABLE_FINS.YATR.'!$A$2:$DA$15,10,FALSE)</f>
        <v>0</v>
      </c>
      <c r="BP56" s="55">
        <f>HLOOKUP(BP11,'[1]PIVOT_TABLE_FINS.YATR.'!$A$2:$DA$15,10,FALSE)</f>
        <v>0</v>
      </c>
      <c r="BQ56" s="55">
        <f>HLOOKUP(BQ11,'[1]PIVOT_TABLE_FINS.YATR.'!$A$2:$DA$15,10,FALSE)</f>
        <v>0</v>
      </c>
      <c r="BR56" s="55">
        <f>HLOOKUP(BR11,'[1]PIVOT_TABLE_FINS.YATR.'!$A$2:$DA$15,10,FALSE)</f>
        <v>0</v>
      </c>
      <c r="BS56" s="55">
        <f>HLOOKUP(BS11,'[1]PIVOT_TABLE_FINS.YATR.'!$A$2:$DA$15,10,FALSE)</f>
        <v>0</v>
      </c>
      <c r="BT56" s="55">
        <f>HLOOKUP(BT11,'[1]PIVOT_TABLE_FINS.YATR.'!$A$2:$DA$15,10,FALSE)</f>
        <v>0</v>
      </c>
      <c r="BU56" s="55">
        <f>HLOOKUP(BU11,'[1]PIVOT_TABLE_FINS.YATR.'!$A$2:$DA$15,10,FALSE)</f>
        <v>293210.43</v>
      </c>
      <c r="BV56" s="55">
        <f>HLOOKUP(BV11,'[1]PIVOT_TABLE_FINS.YATR.'!$A$2:$DA$15,10,FALSE)</f>
        <v>46014.78</v>
      </c>
      <c r="BW56" s="55">
        <f>HLOOKUP(BW11,'[1]PIVOT_TABLE_FINS.YATR.'!$A$2:$DA$15,10,FALSE)</f>
        <v>0</v>
      </c>
      <c r="BX56" s="37"/>
      <c r="BY56" s="37"/>
      <c r="BZ56" s="37"/>
      <c r="CA56" s="38"/>
      <c r="CB56" s="38"/>
      <c r="CC56" s="38"/>
      <c r="CD56" s="38"/>
      <c r="CE56" s="38"/>
      <c r="CF56" s="38"/>
      <c r="CG56" s="27"/>
    </row>
    <row r="57" spans="1:85" ht="12.75">
      <c r="A57" s="43">
        <v>603024</v>
      </c>
      <c r="B57" s="54" t="s">
        <v>128</v>
      </c>
      <c r="C57" s="30">
        <f t="shared" si="6"/>
        <v>0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6"/>
      <c r="BW57" s="56"/>
      <c r="BX57" s="37"/>
      <c r="BY57" s="37"/>
      <c r="BZ57" s="37"/>
      <c r="CA57" s="38"/>
      <c r="CB57" s="38"/>
      <c r="CC57" s="38"/>
      <c r="CD57" s="38"/>
      <c r="CE57" s="38"/>
      <c r="CF57" s="38"/>
      <c r="CG57" s="27"/>
    </row>
    <row r="58" spans="1:85" ht="12.75">
      <c r="A58" s="43">
        <v>603025</v>
      </c>
      <c r="B58" s="54" t="s">
        <v>135</v>
      </c>
      <c r="C58" s="30">
        <f t="shared" si="6"/>
        <v>0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6"/>
      <c r="BW58" s="56"/>
      <c r="BX58" s="37"/>
      <c r="BY58" s="37"/>
      <c r="BZ58" s="37"/>
      <c r="CA58" s="38"/>
      <c r="CB58" s="38"/>
      <c r="CC58" s="38"/>
      <c r="CD58" s="38"/>
      <c r="CE58" s="38"/>
      <c r="CF58" s="38"/>
      <c r="CG58" s="27"/>
    </row>
    <row r="59" spans="1:85" ht="12.75">
      <c r="A59" s="43">
        <v>603026</v>
      </c>
      <c r="B59" s="54" t="s">
        <v>130</v>
      </c>
      <c r="C59" s="30">
        <f t="shared" si="6"/>
        <v>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6"/>
      <c r="BW59" s="56"/>
      <c r="BX59" s="37"/>
      <c r="BY59" s="37"/>
      <c r="BZ59" s="37"/>
      <c r="CA59" s="38"/>
      <c r="CB59" s="38"/>
      <c r="CC59" s="38"/>
      <c r="CD59" s="38"/>
      <c r="CE59" s="38"/>
      <c r="CF59" s="38"/>
      <c r="CG59" s="27"/>
    </row>
    <row r="60" spans="1:85" ht="12.75">
      <c r="A60" s="43">
        <v>603027</v>
      </c>
      <c r="B60" s="54" t="s">
        <v>131</v>
      </c>
      <c r="C60" s="30">
        <f t="shared" si="6"/>
        <v>0</v>
      </c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6"/>
      <c r="BW60" s="56"/>
      <c r="BX60" s="37"/>
      <c r="BY60" s="37"/>
      <c r="BZ60" s="37"/>
      <c r="CA60" s="38"/>
      <c r="CB60" s="38"/>
      <c r="CC60" s="38"/>
      <c r="CD60" s="38"/>
      <c r="CE60" s="38"/>
      <c r="CF60" s="38"/>
      <c r="CG60" s="27"/>
    </row>
    <row r="61" spans="1:85" ht="12.75">
      <c r="A61" s="43">
        <v>603029</v>
      </c>
      <c r="B61" s="54" t="s">
        <v>133</v>
      </c>
      <c r="C61" s="30">
        <f t="shared" si="6"/>
        <v>-284943.13000000006</v>
      </c>
      <c r="D61" s="55">
        <f>HLOOKUP(D11,'[1]PIVOT_TABLE_FINS.YATR.'!$A$2:$DA$15,11,FALSE)</f>
        <v>-38933.17</v>
      </c>
      <c r="E61" s="55">
        <f>HLOOKUP(E11,'[1]PIVOT_TABLE_FINS.YATR.'!$A$2:$DA$15,11,FALSE)</f>
        <v>0</v>
      </c>
      <c r="F61" s="55">
        <f>HLOOKUP(F11,'[1]PIVOT_TABLE_FINS.YATR.'!$A$2:$DA$15,11,FALSE)</f>
        <v>0</v>
      </c>
      <c r="G61" s="55">
        <f>HLOOKUP(G11,'[1]PIVOT_TABLE_FINS.YATR.'!$A$2:$DA$15,11,FALSE)</f>
        <v>-10625.86</v>
      </c>
      <c r="H61" s="55">
        <f>HLOOKUP(H11,'[1]PIVOT_TABLE_FINS.YATR.'!$A$2:$DA$15,11,FALSE)</f>
        <v>0</v>
      </c>
      <c r="I61" s="55">
        <f>HLOOKUP(I11,'[1]PIVOT_TABLE_FINS.YATR.'!$A$2:$DA$15,11,FALSE)</f>
        <v>-1530.11</v>
      </c>
      <c r="J61" s="55">
        <f>HLOOKUP(J11,'[1]PIVOT_TABLE_FINS.YATR.'!$A$2:$DA$15,11,FALSE)</f>
        <v>0</v>
      </c>
      <c r="K61" s="55">
        <f>HLOOKUP(K11,'[1]PIVOT_TABLE_FINS.YATR.'!$A$2:$DA$15,11,FALSE)</f>
        <v>0</v>
      </c>
      <c r="L61" s="55">
        <f>HLOOKUP(L11,'[1]PIVOT_TABLE_FINS.YATR.'!$A$2:$DA$15,11,FALSE)</f>
        <v>-81904.15</v>
      </c>
      <c r="M61" s="55">
        <f>HLOOKUP(M11,'[1]PIVOT_TABLE_FINS.YATR.'!$A$2:$DA$15,11,FALSE)</f>
        <v>-26224.63</v>
      </c>
      <c r="N61" s="55">
        <f>HLOOKUP(N11,'[1]PIVOT_TABLE_FINS.YATR.'!$A$2:$DA$15,11,FALSE)</f>
        <v>-68898.1</v>
      </c>
      <c r="O61" s="55">
        <f>HLOOKUP(O11,'[1]PIVOT_TABLE_FINS.YATR.'!$A$2:$DA$15,11,FALSE)</f>
        <v>0</v>
      </c>
      <c r="P61" s="55">
        <f>HLOOKUP(P11,'[1]PIVOT_TABLE_FINS.YATR.'!$A$2:$DA$15,11,FALSE)</f>
        <v>-467.53</v>
      </c>
      <c r="Q61" s="55">
        <f>HLOOKUP(Q11,'[1]PIVOT_TABLE_FINS.YATR.'!$A$2:$DA$15,11,FALSE)</f>
        <v>-5142.91</v>
      </c>
      <c r="R61" s="55">
        <f>HLOOKUP(R11,'[1]PIVOT_TABLE_FINS.YATR.'!$A$2:$DA$15,11,FALSE)</f>
        <v>0</v>
      </c>
      <c r="S61" s="55">
        <f>HLOOKUP(S11,'[1]PIVOT_TABLE_FINS.YATR.'!$A$2:$DA$15,11,FALSE)</f>
        <v>-2762.72</v>
      </c>
      <c r="T61" s="55">
        <f>HLOOKUP(T11,'[1]PIVOT_TABLE_FINS.YATR.'!$A$2:$DA$15,11,FALSE)</f>
        <v>-3102.76</v>
      </c>
      <c r="U61" s="55">
        <f>HLOOKUP(U11,'[1]PIVOT_TABLE_FINS.YATR.'!$A$2:$DA$15,11,FALSE)</f>
        <v>0</v>
      </c>
      <c r="V61" s="55">
        <f>HLOOKUP(V11,'[1]PIVOT_TABLE_FINS.YATR.'!$A$2:$DA$15,11,FALSE)</f>
        <v>-1232.6</v>
      </c>
      <c r="W61" s="55">
        <f>HLOOKUP(W11,'[1]PIVOT_TABLE_FINS.YATR.'!$A$2:$DA$15,11,FALSE)</f>
        <v>0</v>
      </c>
      <c r="X61" s="55">
        <f>HLOOKUP(X11,'[1]PIVOT_TABLE_FINS.YATR.'!$A$2:$DA$15,11,FALSE)</f>
        <v>0</v>
      </c>
      <c r="Y61" s="55">
        <f>HLOOKUP(Y11,'[1]PIVOT_TABLE_FINS.YATR.'!$A$2:$DA$15,11,FALSE)</f>
        <v>0</v>
      </c>
      <c r="Z61" s="55">
        <f>HLOOKUP(Z11,'[1]PIVOT_TABLE_FINS.YATR.'!$A$2:$DA$15,11,FALSE)</f>
        <v>-4760.39</v>
      </c>
      <c r="AA61" s="55">
        <f>HLOOKUP(AA11,'[1]PIVOT_TABLE_FINS.YATR.'!$A$2:$DA$15,11,FALSE)</f>
        <v>0</v>
      </c>
      <c r="AB61" s="55">
        <f>HLOOKUP(AB11,'[1]PIVOT_TABLE_FINS.YATR.'!$A$2:$DA$15,11,FALSE)</f>
        <v>0</v>
      </c>
      <c r="AC61" s="55">
        <f>HLOOKUP(AC11,'[1]PIVOT_TABLE_FINS.YATR.'!$A$2:$DA$15,11,FALSE)</f>
        <v>-935.09</v>
      </c>
      <c r="AD61" s="55">
        <f>HLOOKUP(AD11,'[1]PIVOT_TABLE_FINS.YATR.'!$A$2:$DA$15,11,FALSE)</f>
        <v>0</v>
      </c>
      <c r="AE61" s="55">
        <f>HLOOKUP(AE11,'[1]PIVOT_TABLE_FINS.YATR.'!$A$2:$DA$15,11,FALSE)</f>
        <v>0</v>
      </c>
      <c r="AF61" s="55">
        <f>HLOOKUP(AF11,'[1]PIVOT_TABLE_FINS.YATR.'!$A$2:$DA$15,11,FALSE)</f>
        <v>0</v>
      </c>
      <c r="AG61" s="55">
        <f>HLOOKUP(AG11,'[1]PIVOT_TABLE_FINS.YATR.'!$A$2:$DA$15,11,FALSE)</f>
        <v>0</v>
      </c>
      <c r="AH61" s="55">
        <f>HLOOKUP(AH11,'[1]PIVOT_TABLE_FINS.YATR.'!$A$2:$DA$15,11,FALSE)</f>
        <v>0</v>
      </c>
      <c r="AI61" s="55">
        <f>HLOOKUP(AI11,'[1]PIVOT_TABLE_FINS.YATR.'!$A$2:$DA$15,11,FALSE)</f>
        <v>0</v>
      </c>
      <c r="AJ61" s="55">
        <f>HLOOKUP(AJ11,'[1]PIVOT_TABLE_FINS.YATR.'!$A$2:$DA$15,11,FALSE)</f>
        <v>0</v>
      </c>
      <c r="AK61" s="55">
        <f>HLOOKUP(AK11,'[1]PIVOT_TABLE_FINS.YATR.'!$A$2:$DA$15,11,FALSE)</f>
        <v>0</v>
      </c>
      <c r="AL61" s="55">
        <f>HLOOKUP(AL11,'[1]PIVOT_TABLE_FINS.YATR.'!$A$2:$DA$15,11,FALSE)</f>
        <v>0</v>
      </c>
      <c r="AM61" s="55">
        <f>HLOOKUP(AM11,'[1]PIVOT_TABLE_FINS.YATR.'!$A$2:$DA$15,11,FALSE)</f>
        <v>0</v>
      </c>
      <c r="AN61" s="55">
        <f>HLOOKUP(AN11,'[1]PIVOT_TABLE_FINS.YATR.'!$A$2:$DA$15,11,FALSE)</f>
        <v>0</v>
      </c>
      <c r="AO61" s="55">
        <f>HLOOKUP(AO11,'[1]PIVOT_TABLE_FINS.YATR.'!$A$2:$DA$15,11,FALSE)</f>
        <v>0</v>
      </c>
      <c r="AP61" s="55">
        <f>HLOOKUP(AP11,'[1]PIVOT_TABLE_FINS.YATR.'!$A$2:$DA$15,11,FALSE)</f>
        <v>0</v>
      </c>
      <c r="AQ61" s="55">
        <f>HLOOKUP(AQ11,'[1]PIVOT_TABLE_FINS.YATR.'!$A$2:$DA$15,11,FALSE)</f>
        <v>0</v>
      </c>
      <c r="AR61" s="55">
        <f>HLOOKUP(AR11,'[1]PIVOT_TABLE_FINS.YATR.'!$A$2:$DA$15,11,FALSE)</f>
        <v>0</v>
      </c>
      <c r="AS61" s="55">
        <f>HLOOKUP(AS11,'[1]PIVOT_TABLE_FINS.YATR.'!$A$2:$DA$15,11,FALSE)</f>
        <v>0</v>
      </c>
      <c r="AT61" s="55">
        <f>HLOOKUP(AT11,'[1]PIVOT_TABLE_FINS.YATR.'!$A$2:$DA$15,11,FALSE)</f>
        <v>-17128.88</v>
      </c>
      <c r="AU61" s="55">
        <f>HLOOKUP(AU11,'[1]PIVOT_TABLE_FINS.YATR.'!$A$2:$DA$15,11,FALSE)</f>
        <v>0</v>
      </c>
      <c r="AV61" s="55">
        <f>HLOOKUP(AV11,'[1]PIVOT_TABLE_FINS.YATR.'!$A$2:$DA$15,11,FALSE)</f>
        <v>0</v>
      </c>
      <c r="AW61" s="55">
        <f>HLOOKUP(AW11,'[1]PIVOT_TABLE_FINS.YATR.'!$A$2:$DA$15,11,FALSE)</f>
        <v>0</v>
      </c>
      <c r="AX61" s="55">
        <f>HLOOKUP(AX11,'[1]PIVOT_TABLE_FINS.YATR.'!$A$2:$DA$15,11,FALSE)</f>
        <v>0</v>
      </c>
      <c r="AY61" s="55">
        <f>HLOOKUP(AY11,'[1]PIVOT_TABLE_FINS.YATR.'!$A$2:$DA$15,11,FALSE)</f>
        <v>0</v>
      </c>
      <c r="AZ61" s="55">
        <f>HLOOKUP(AZ11,'[1]PIVOT_TABLE_FINS.YATR.'!$A$2:$DA$15,11,FALSE)</f>
        <v>0</v>
      </c>
      <c r="BA61" s="55">
        <f>HLOOKUP(BA11,'[1]PIVOT_TABLE_FINS.YATR.'!$A$2:$DA$15,11,FALSE)</f>
        <v>0</v>
      </c>
      <c r="BB61" s="55">
        <f>HLOOKUP(BB11,'[1]PIVOT_TABLE_FINS.YATR.'!$A$2:$DA$15,11,FALSE)</f>
        <v>0</v>
      </c>
      <c r="BC61" s="55">
        <f>HLOOKUP(BC11,'[1]PIVOT_TABLE_FINS.YATR.'!$A$2:$DA$15,11,FALSE)</f>
        <v>-6163</v>
      </c>
      <c r="BD61" s="55">
        <f>HLOOKUP(BD11,'[1]PIVOT_TABLE_FINS.YATR.'!$A$2:$DA$15,11,FALSE)</f>
        <v>0</v>
      </c>
      <c r="BE61" s="55">
        <f>HLOOKUP(BE11,'[1]PIVOT_TABLE_FINS.YATR.'!$A$2:$DA$15,11,FALSE)</f>
        <v>0</v>
      </c>
      <c r="BF61" s="55">
        <f>HLOOKUP(BF11,'[1]PIVOT_TABLE_FINS.YATR.'!$A$2:$DA$15,11,FALSE)</f>
        <v>-425.04</v>
      </c>
      <c r="BG61" s="55">
        <f>HLOOKUP(BG11,'[1]PIVOT_TABLE_FINS.YATR.'!$A$2:$DA$15,11,FALSE)</f>
        <v>-1147.58</v>
      </c>
      <c r="BH61" s="55">
        <f>HLOOKUP(BH11,'[1]PIVOT_TABLE_FINS.YATR.'!$A$2:$DA$15,11,FALSE)</f>
        <v>-85.01</v>
      </c>
      <c r="BI61" s="55">
        <f>HLOOKUP(BI11,'[1]PIVOT_TABLE_FINS.YATR.'!$A$2:$DA$15,11,FALSE)</f>
        <v>0</v>
      </c>
      <c r="BJ61" s="55">
        <f>HLOOKUP(BJ11,'[1]PIVOT_TABLE_FINS.YATR.'!$A$2:$DA$15,11,FALSE)</f>
        <v>0</v>
      </c>
      <c r="BK61" s="55">
        <f>HLOOKUP(BK11,'[1]PIVOT_TABLE_FINS.YATR.'!$A$2:$DA$15,11,FALSE)</f>
        <v>0</v>
      </c>
      <c r="BL61" s="55">
        <f>HLOOKUP(BL11,'[1]PIVOT_TABLE_FINS.YATR.'!$A$2:$DA$15,11,FALSE)</f>
        <v>0</v>
      </c>
      <c r="BM61" s="55">
        <f>HLOOKUP(BM11,'[1]PIVOT_TABLE_FINS.YATR.'!$A$2:$DA$15,11,FALSE)</f>
        <v>0</v>
      </c>
      <c r="BN61" s="55">
        <f>HLOOKUP(BN11,'[1]PIVOT_TABLE_FINS.YATR.'!$A$2:$DA$15,11,FALSE)</f>
        <v>0</v>
      </c>
      <c r="BO61" s="55">
        <f>HLOOKUP(BO11,'[1]PIVOT_TABLE_FINS.YATR.'!$A$2:$DA$15,11,FALSE)</f>
        <v>0</v>
      </c>
      <c r="BP61" s="55">
        <f>HLOOKUP(BP11,'[1]PIVOT_TABLE_FINS.YATR.'!$A$2:$DA$15,11,FALSE)</f>
        <v>0</v>
      </c>
      <c r="BQ61" s="55">
        <f>HLOOKUP(BQ11,'[1]PIVOT_TABLE_FINS.YATR.'!$A$2:$DA$15,11,FALSE)</f>
        <v>0</v>
      </c>
      <c r="BR61" s="55">
        <f>HLOOKUP(BR11,'[1]PIVOT_TABLE_FINS.YATR.'!$A$2:$DA$15,11,FALSE)</f>
        <v>0</v>
      </c>
      <c r="BS61" s="55">
        <f>HLOOKUP(BS11,'[1]PIVOT_TABLE_FINS.YATR.'!$A$2:$DA$15,11,FALSE)</f>
        <v>0</v>
      </c>
      <c r="BT61" s="55">
        <f>HLOOKUP(BT11,'[1]PIVOT_TABLE_FINS.YATR.'!$A$2:$DA$15,11,FALSE)</f>
        <v>0</v>
      </c>
      <c r="BU61" s="55">
        <f>HLOOKUP(BU11,'[1]PIVOT_TABLE_FINS.YATR.'!$A$2:$DA$15,11,FALSE)</f>
        <v>-11645.95</v>
      </c>
      <c r="BV61" s="55">
        <f>HLOOKUP(BV11,'[1]PIVOT_TABLE_FINS.YATR.'!$A$2:$DA$15,11,FALSE)</f>
        <v>-1827.65</v>
      </c>
      <c r="BW61" s="55">
        <f>HLOOKUP(BW11,'[1]PIVOT_TABLE_FINS.YATR.'!$A$2:$DA$15,11,FALSE)</f>
        <v>0</v>
      </c>
      <c r="BX61" s="37"/>
      <c r="BY61" s="37"/>
      <c r="BZ61" s="37"/>
      <c r="CA61" s="38"/>
      <c r="CB61" s="38"/>
      <c r="CC61" s="38"/>
      <c r="CD61" s="38"/>
      <c r="CE61" s="38"/>
      <c r="CF61" s="38"/>
      <c r="CG61" s="27"/>
    </row>
    <row r="62" spans="1:85" ht="12.75">
      <c r="A62" s="39">
        <v>60303</v>
      </c>
      <c r="B62" s="40" t="s">
        <v>136</v>
      </c>
      <c r="C62" s="41">
        <f t="shared" si="6"/>
        <v>2679893.22</v>
      </c>
      <c r="D62" s="51">
        <f>D63+D64+D65+D66+D67+D68+D69+D70</f>
        <v>366166.79</v>
      </c>
      <c r="E62" s="52">
        <f aca="true" t="shared" si="31" ref="E62:BQ62">E63+E64+E65+E66+E67+E68+E69+E70</f>
        <v>0</v>
      </c>
      <c r="F62" s="52">
        <f t="shared" si="31"/>
        <v>0</v>
      </c>
      <c r="G62" s="52">
        <f t="shared" si="31"/>
        <v>99936.35</v>
      </c>
      <c r="H62" s="52">
        <f t="shared" si="31"/>
        <v>0</v>
      </c>
      <c r="I62" s="52">
        <f t="shared" si="31"/>
        <v>14390.83</v>
      </c>
      <c r="J62" s="52">
        <f t="shared" si="31"/>
        <v>0</v>
      </c>
      <c r="K62" s="52">
        <f t="shared" si="31"/>
        <v>0</v>
      </c>
      <c r="L62" s="52">
        <f t="shared" si="31"/>
        <v>770309.3899999999</v>
      </c>
      <c r="M62" s="52">
        <f t="shared" si="31"/>
        <v>246642.92</v>
      </c>
      <c r="N62" s="52">
        <f t="shared" si="31"/>
        <v>647987.2899999999</v>
      </c>
      <c r="O62" s="52">
        <f t="shared" si="31"/>
        <v>0</v>
      </c>
      <c r="P62" s="52">
        <f t="shared" si="31"/>
        <v>4397.1900000000005</v>
      </c>
      <c r="Q62" s="52">
        <f t="shared" si="31"/>
        <v>48369.189999999995</v>
      </c>
      <c r="R62" s="52">
        <f t="shared" si="31"/>
        <v>0</v>
      </c>
      <c r="S62" s="52">
        <f t="shared" si="31"/>
        <v>25983.46</v>
      </c>
      <c r="T62" s="52">
        <f t="shared" si="31"/>
        <v>29181.410000000003</v>
      </c>
      <c r="U62" s="52">
        <f t="shared" si="31"/>
        <v>0</v>
      </c>
      <c r="V62" s="52">
        <f t="shared" si="31"/>
        <v>11592.630000000001</v>
      </c>
      <c r="W62" s="52">
        <f t="shared" si="31"/>
        <v>0</v>
      </c>
      <c r="X62" s="52">
        <f t="shared" si="31"/>
        <v>0</v>
      </c>
      <c r="Y62" s="52">
        <f t="shared" si="31"/>
        <v>0</v>
      </c>
      <c r="Z62" s="52">
        <f t="shared" si="31"/>
        <v>44771.490000000005</v>
      </c>
      <c r="AA62" s="52">
        <f t="shared" si="31"/>
        <v>0</v>
      </c>
      <c r="AB62" s="52">
        <f t="shared" si="31"/>
        <v>0</v>
      </c>
      <c r="AC62" s="52">
        <f t="shared" si="31"/>
        <v>8794.400000000001</v>
      </c>
      <c r="AD62" s="52">
        <f t="shared" si="31"/>
        <v>0</v>
      </c>
      <c r="AE62" s="52">
        <f t="shared" si="31"/>
        <v>0</v>
      </c>
      <c r="AF62" s="52">
        <f t="shared" si="31"/>
        <v>0</v>
      </c>
      <c r="AG62" s="52">
        <f>AG63+AG64+AG65+AG66+AG67+AG68+AG69+AG70</f>
        <v>0</v>
      </c>
      <c r="AH62" s="52">
        <f>AH63+AH64+AH65+AH66+AH67+AH68+AH69+AH70</f>
        <v>0</v>
      </c>
      <c r="AI62" s="52">
        <f>AI63+AI64+AI65+AI66+AI67+AI68+AI69+AI70</f>
        <v>0</v>
      </c>
      <c r="AJ62" s="52">
        <f t="shared" si="31"/>
        <v>0</v>
      </c>
      <c r="AK62" s="52">
        <f t="shared" si="31"/>
        <v>0</v>
      </c>
      <c r="AL62" s="52">
        <f t="shared" si="31"/>
        <v>0</v>
      </c>
      <c r="AM62" s="52">
        <f>AM63+AM64+AM65+AM66+AM67+AM68+AM69+AM70</f>
        <v>0</v>
      </c>
      <c r="AN62" s="52">
        <f t="shared" si="31"/>
        <v>0</v>
      </c>
      <c r="AO62" s="52">
        <f>AO63+AO64+AO65+AO66+AO67+AO68+AO69+AO70</f>
        <v>0</v>
      </c>
      <c r="AP62" s="52">
        <f>AP63+AP64+AP65+AP66+AP67+AP68+AP69+AP70</f>
        <v>0</v>
      </c>
      <c r="AQ62" s="52">
        <f>AQ63+AQ64+AQ65+AQ66+AQ67+AQ68+AQ69+AQ70</f>
        <v>0</v>
      </c>
      <c r="AR62" s="52">
        <f t="shared" si="31"/>
        <v>0</v>
      </c>
      <c r="AS62" s="52">
        <f t="shared" si="31"/>
        <v>0</v>
      </c>
      <c r="AT62" s="52">
        <f t="shared" si="31"/>
        <v>161097.4</v>
      </c>
      <c r="AU62" s="52">
        <f t="shared" si="31"/>
        <v>0</v>
      </c>
      <c r="AV62" s="52">
        <f t="shared" si="31"/>
        <v>0</v>
      </c>
      <c r="AW62" s="52">
        <f t="shared" si="31"/>
        <v>0</v>
      </c>
      <c r="AX62" s="52">
        <f t="shared" si="31"/>
        <v>0</v>
      </c>
      <c r="AY62" s="52">
        <f t="shared" si="31"/>
        <v>0</v>
      </c>
      <c r="AZ62" s="52">
        <f t="shared" si="31"/>
        <v>0</v>
      </c>
      <c r="BA62" s="52">
        <f t="shared" si="31"/>
        <v>0</v>
      </c>
      <c r="BB62" s="52">
        <f t="shared" si="31"/>
        <v>0</v>
      </c>
      <c r="BC62" s="52">
        <f t="shared" si="31"/>
        <v>57963.090000000004</v>
      </c>
      <c r="BD62" s="52">
        <f>BD63+BD64+BD65+BD66+BD67+BD68+BD69+BD70</f>
        <v>0</v>
      </c>
      <c r="BE62" s="52">
        <f t="shared" si="31"/>
        <v>0</v>
      </c>
      <c r="BF62" s="52">
        <f t="shared" si="31"/>
        <v>3997.47</v>
      </c>
      <c r="BG62" s="52">
        <f t="shared" si="31"/>
        <v>10793.13</v>
      </c>
      <c r="BH62" s="52">
        <f t="shared" si="31"/>
        <v>799.49</v>
      </c>
      <c r="BI62" s="52">
        <f t="shared" si="31"/>
        <v>0</v>
      </c>
      <c r="BJ62" s="52">
        <f>BJ63+BJ64+BJ65+BJ66+BJ67+BJ68+BJ69+BJ70</f>
        <v>0</v>
      </c>
      <c r="BK62" s="52">
        <f t="shared" si="31"/>
        <v>0</v>
      </c>
      <c r="BL62" s="52">
        <f t="shared" si="31"/>
        <v>0</v>
      </c>
      <c r="BM62" s="52">
        <f t="shared" si="31"/>
        <v>0</v>
      </c>
      <c r="BN62" s="52">
        <f t="shared" si="31"/>
        <v>0</v>
      </c>
      <c r="BO62" s="52">
        <f t="shared" si="31"/>
        <v>0</v>
      </c>
      <c r="BP62" s="53">
        <f t="shared" si="31"/>
        <v>0</v>
      </c>
      <c r="BQ62" s="53">
        <f t="shared" si="31"/>
        <v>0</v>
      </c>
      <c r="BR62" s="53">
        <f aca="true" t="shared" si="32" ref="BR62:BW62">BR63+BR64+BR65+BR66+BR67+BR68+BR69+BR70</f>
        <v>0</v>
      </c>
      <c r="BS62" s="53">
        <f t="shared" si="32"/>
        <v>0</v>
      </c>
      <c r="BT62" s="53">
        <f t="shared" si="32"/>
        <v>0</v>
      </c>
      <c r="BU62" s="53">
        <f t="shared" si="32"/>
        <v>109530.24</v>
      </c>
      <c r="BV62" s="52">
        <f t="shared" si="32"/>
        <v>17189.059999999998</v>
      </c>
      <c r="BW62" s="52">
        <f t="shared" si="32"/>
        <v>0</v>
      </c>
      <c r="BX62" s="37"/>
      <c r="BY62" s="37"/>
      <c r="BZ62" s="37"/>
      <c r="CA62" s="38"/>
      <c r="CB62" s="38"/>
      <c r="CC62" s="38"/>
      <c r="CD62" s="38"/>
      <c r="CE62" s="38"/>
      <c r="CF62" s="38"/>
      <c r="CG62" s="27"/>
    </row>
    <row r="63" spans="1:85" ht="12.75">
      <c r="A63" s="43">
        <v>603031</v>
      </c>
      <c r="B63" s="54" t="s">
        <v>137</v>
      </c>
      <c r="C63" s="30">
        <f t="shared" si="6"/>
        <v>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37"/>
      <c r="BY63" s="37"/>
      <c r="BZ63" s="37"/>
      <c r="CA63" s="38"/>
      <c r="CB63" s="38"/>
      <c r="CC63" s="38"/>
      <c r="CD63" s="38"/>
      <c r="CE63" s="38"/>
      <c r="CF63" s="38"/>
      <c r="CG63" s="27"/>
    </row>
    <row r="64" spans="1:85" ht="12.75">
      <c r="A64" s="43">
        <v>603032</v>
      </c>
      <c r="B64" s="54" t="s">
        <v>126</v>
      </c>
      <c r="C64" s="30">
        <f t="shared" si="6"/>
        <v>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6"/>
      <c r="BW64" s="56"/>
      <c r="BX64" s="37"/>
      <c r="BY64" s="37"/>
      <c r="BZ64" s="37"/>
      <c r="CA64" s="38"/>
      <c r="CB64" s="38"/>
      <c r="CC64" s="38"/>
      <c r="CD64" s="38"/>
      <c r="CE64" s="38"/>
      <c r="CF64" s="38"/>
      <c r="CG64" s="27"/>
    </row>
    <row r="65" spans="1:85" ht="12.75">
      <c r="A65" s="43">
        <v>603033</v>
      </c>
      <c r="B65" s="54" t="s">
        <v>127</v>
      </c>
      <c r="C65" s="30">
        <f t="shared" si="6"/>
        <v>-2186995.61</v>
      </c>
      <c r="D65" s="55">
        <f>HLOOKUP(D11,'[1]PIVOT_TABLE_FINS.YATR.'!$A$2:$DA$15,12,FALSE)</f>
        <v>-298819.81</v>
      </c>
      <c r="E65" s="55">
        <f>HLOOKUP(E11,'[1]PIVOT_TABLE_FINS.YATR.'!$A$2:$DA$15,12,FALSE)</f>
        <v>0</v>
      </c>
      <c r="F65" s="55">
        <f>HLOOKUP(F11,'[1]PIVOT_TABLE_FINS.YATR.'!$A$2:$DA$15,12,FALSE)</f>
        <v>0</v>
      </c>
      <c r="G65" s="55">
        <f>HLOOKUP(G11,'[1]PIVOT_TABLE_FINS.YATR.'!$A$2:$DA$15,12,FALSE)</f>
        <v>-81555.62</v>
      </c>
      <c r="H65" s="55">
        <f>HLOOKUP(H11,'[1]PIVOT_TABLE_FINS.YATR.'!$A$2:$DA$15,12,FALSE)</f>
        <v>0</v>
      </c>
      <c r="I65" s="55">
        <f>HLOOKUP(I11,'[1]PIVOT_TABLE_FINS.YATR.'!$A$2:$DA$15,12,FALSE)</f>
        <v>-11744.01</v>
      </c>
      <c r="J65" s="55">
        <f>HLOOKUP(J11,'[1]PIVOT_TABLE_FINS.YATR.'!$A$2:$DA$15,12,FALSE)</f>
        <v>0</v>
      </c>
      <c r="K65" s="55">
        <f>HLOOKUP(K11,'[1]PIVOT_TABLE_FINS.YATR.'!$A$2:$DA$15,12,FALSE)</f>
        <v>0</v>
      </c>
      <c r="L65" s="55">
        <f>HLOOKUP(L11,'[1]PIVOT_TABLE_FINS.YATR.'!$A$2:$DA$15,12,FALSE)</f>
        <v>-628630.75</v>
      </c>
      <c r="M65" s="55">
        <f>HLOOKUP(M11,'[1]PIVOT_TABLE_FINS.YATR.'!$A$2:$DA$15,12,FALSE)</f>
        <v>-201279.28</v>
      </c>
      <c r="N65" s="55">
        <f>HLOOKUP(N11,'[1]PIVOT_TABLE_FINS.YATR.'!$A$2:$DA$15,12,FALSE)</f>
        <v>-528806.67</v>
      </c>
      <c r="O65" s="55">
        <f>HLOOKUP(O11,'[1]PIVOT_TABLE_FINS.YATR.'!$A$2:$DA$15,12,FALSE)</f>
        <v>0</v>
      </c>
      <c r="P65" s="55">
        <f>HLOOKUP(P11,'[1]PIVOT_TABLE_FINS.YATR.'!$A$2:$DA$15,12,FALSE)</f>
        <v>-3588.45</v>
      </c>
      <c r="Q65" s="55">
        <f>HLOOKUP(Q11,'[1]PIVOT_TABLE_FINS.YATR.'!$A$2:$DA$15,12,FALSE)</f>
        <v>-39472.93</v>
      </c>
      <c r="R65" s="55">
        <f>HLOOKUP(R11,'[1]PIVOT_TABLE_FINS.YATR.'!$A$2:$DA$15,12,FALSE)</f>
        <v>0</v>
      </c>
      <c r="S65" s="55">
        <f>HLOOKUP(S11,'[1]PIVOT_TABLE_FINS.YATR.'!$A$2:$DA$15,12,FALSE)</f>
        <v>-21204.46</v>
      </c>
      <c r="T65" s="55">
        <f>HLOOKUP(T11,'[1]PIVOT_TABLE_FINS.YATR.'!$A$2:$DA$15,12,FALSE)</f>
        <v>-23814.25</v>
      </c>
      <c r="U65" s="55">
        <f>HLOOKUP(U11,'[1]PIVOT_TABLE_FINS.YATR.'!$A$2:$DA$15,12,FALSE)</f>
        <v>0</v>
      </c>
      <c r="V65" s="55">
        <f>HLOOKUP(V11,'[1]PIVOT_TABLE_FINS.YATR.'!$A$2:$DA$15,12,FALSE)</f>
        <v>-9460.45</v>
      </c>
      <c r="W65" s="55">
        <f>HLOOKUP(W11,'[1]PIVOT_TABLE_FINS.YATR.'!$A$2:$DA$15,12,FALSE)</f>
        <v>0</v>
      </c>
      <c r="X65" s="55">
        <f>HLOOKUP(X11,'[1]PIVOT_TABLE_FINS.YATR.'!$A$2:$DA$15,12,FALSE)</f>
        <v>0</v>
      </c>
      <c r="Y65" s="55">
        <f>HLOOKUP(Y11,'[1]PIVOT_TABLE_FINS.YATR.'!$A$2:$DA$15,12,FALSE)</f>
        <v>0</v>
      </c>
      <c r="Z65" s="55">
        <f>HLOOKUP(Z11,'[1]PIVOT_TABLE_FINS.YATR.'!$A$2:$DA$15,12,FALSE)</f>
        <v>-36536.92</v>
      </c>
      <c r="AA65" s="55">
        <f>HLOOKUP(AA11,'[1]PIVOT_TABLE_FINS.YATR.'!$A$2:$DA$15,12,FALSE)</f>
        <v>0</v>
      </c>
      <c r="AB65" s="55">
        <f>HLOOKUP(AB11,'[1]PIVOT_TABLE_FINS.YATR.'!$A$2:$DA$15,12,FALSE)</f>
        <v>0</v>
      </c>
      <c r="AC65" s="55">
        <f>HLOOKUP(AC11,'[1]PIVOT_TABLE_FINS.YATR.'!$A$2:$DA$15,12,FALSE)</f>
        <v>-7176.89</v>
      </c>
      <c r="AD65" s="55">
        <f>HLOOKUP(AD11,'[1]PIVOT_TABLE_FINS.YATR.'!$A$2:$DA$15,12,FALSE)</f>
        <v>0</v>
      </c>
      <c r="AE65" s="55">
        <f>HLOOKUP(AE11,'[1]PIVOT_TABLE_FINS.YATR.'!$A$2:$DA$15,12,FALSE)</f>
        <v>0</v>
      </c>
      <c r="AF65" s="55">
        <f>HLOOKUP(AF11,'[1]PIVOT_TABLE_FINS.YATR.'!$A$2:$DA$15,12,FALSE)</f>
        <v>0</v>
      </c>
      <c r="AG65" s="55">
        <f>HLOOKUP(AG11,'[1]PIVOT_TABLE_FINS.YATR.'!$A$2:$DA$15,12,FALSE)</f>
        <v>0</v>
      </c>
      <c r="AH65" s="55">
        <f>HLOOKUP(AH11,'[1]PIVOT_TABLE_FINS.YATR.'!$A$2:$DA$15,12,FALSE)</f>
        <v>0</v>
      </c>
      <c r="AI65" s="55">
        <f>HLOOKUP(AI11,'[1]PIVOT_TABLE_FINS.YATR.'!$A$2:$DA$15,12,FALSE)</f>
        <v>0</v>
      </c>
      <c r="AJ65" s="55">
        <f>HLOOKUP(AJ11,'[1]PIVOT_TABLE_FINS.YATR.'!$A$2:$DA$15,12,FALSE)</f>
        <v>0</v>
      </c>
      <c r="AK65" s="55">
        <f>HLOOKUP(AK11,'[1]PIVOT_TABLE_FINS.YATR.'!$A$2:$DA$15,12,FALSE)</f>
        <v>0</v>
      </c>
      <c r="AL65" s="55">
        <f>HLOOKUP(AL11,'[1]PIVOT_TABLE_FINS.YATR.'!$A$2:$DA$15,12,FALSE)</f>
        <v>0</v>
      </c>
      <c r="AM65" s="55">
        <f>HLOOKUP(AM11,'[1]PIVOT_TABLE_FINS.YATR.'!$A$2:$DA$15,12,FALSE)</f>
        <v>0</v>
      </c>
      <c r="AN65" s="55">
        <f>HLOOKUP(AN11,'[1]PIVOT_TABLE_FINS.YATR.'!$A$2:$DA$15,12,FALSE)</f>
        <v>0</v>
      </c>
      <c r="AO65" s="55">
        <f>HLOOKUP(AO11,'[1]PIVOT_TABLE_FINS.YATR.'!$A$2:$DA$15,12,FALSE)</f>
        <v>0</v>
      </c>
      <c r="AP65" s="55">
        <f>HLOOKUP(AP11,'[1]PIVOT_TABLE_FINS.YATR.'!$A$2:$DA$15,12,FALSE)</f>
        <v>0</v>
      </c>
      <c r="AQ65" s="55">
        <f>HLOOKUP(AQ11,'[1]PIVOT_TABLE_FINS.YATR.'!$A$2:$DA$15,12,FALSE)</f>
        <v>0</v>
      </c>
      <c r="AR65" s="55">
        <f>HLOOKUP(AR11,'[1]PIVOT_TABLE_FINS.YATR.'!$A$2:$DA$15,12,FALSE)</f>
        <v>0</v>
      </c>
      <c r="AS65" s="55">
        <f>HLOOKUP(AS11,'[1]PIVOT_TABLE_FINS.YATR.'!$A$2:$DA$15,12,FALSE)</f>
        <v>0</v>
      </c>
      <c r="AT65" s="55">
        <f>HLOOKUP(AT11,'[1]PIVOT_TABLE_FINS.YATR.'!$A$2:$DA$15,12,FALSE)</f>
        <v>-131467.67</v>
      </c>
      <c r="AU65" s="55">
        <f>HLOOKUP(AU11,'[1]PIVOT_TABLE_FINS.YATR.'!$A$2:$DA$15,12,FALSE)</f>
        <v>0</v>
      </c>
      <c r="AV65" s="55">
        <f>HLOOKUP(AV11,'[1]PIVOT_TABLE_FINS.YATR.'!$A$2:$DA$15,12,FALSE)</f>
        <v>0</v>
      </c>
      <c r="AW65" s="55">
        <f>HLOOKUP(AW11,'[1]PIVOT_TABLE_FINS.YATR.'!$A$2:$DA$15,12,FALSE)</f>
        <v>0</v>
      </c>
      <c r="AX65" s="55">
        <f>HLOOKUP(AX11,'[1]PIVOT_TABLE_FINS.YATR.'!$A$2:$DA$15,12,FALSE)</f>
        <v>0</v>
      </c>
      <c r="AY65" s="55">
        <f>HLOOKUP(AY11,'[1]PIVOT_TABLE_FINS.YATR.'!$A$2:$DA$15,12,FALSE)</f>
        <v>0</v>
      </c>
      <c r="AZ65" s="55">
        <f>HLOOKUP(AZ11,'[1]PIVOT_TABLE_FINS.YATR.'!$A$2:$DA$15,12,FALSE)</f>
        <v>0</v>
      </c>
      <c r="BA65" s="55">
        <f>HLOOKUP(BA11,'[1]PIVOT_TABLE_FINS.YATR.'!$A$2:$DA$15,12,FALSE)</f>
        <v>0</v>
      </c>
      <c r="BB65" s="55">
        <f>HLOOKUP(BB11,'[1]PIVOT_TABLE_FINS.YATR.'!$A$2:$DA$15,12,FALSE)</f>
        <v>0</v>
      </c>
      <c r="BC65" s="55">
        <f>HLOOKUP(BC11,'[1]PIVOT_TABLE_FINS.YATR.'!$A$2:$DA$15,12,FALSE)</f>
        <v>-47302.26</v>
      </c>
      <c r="BD65" s="55">
        <f>HLOOKUP(BD11,'[1]PIVOT_TABLE_FINS.YATR.'!$A$2:$DA$15,12,FALSE)</f>
        <v>0</v>
      </c>
      <c r="BE65" s="55">
        <f>HLOOKUP(BE11,'[1]PIVOT_TABLE_FINS.YATR.'!$A$2:$DA$15,12,FALSE)</f>
        <v>0</v>
      </c>
      <c r="BF65" s="55">
        <f>HLOOKUP(BF11,'[1]PIVOT_TABLE_FINS.YATR.'!$A$2:$DA$15,12,FALSE)</f>
        <v>-3262.22</v>
      </c>
      <c r="BG65" s="55">
        <f>HLOOKUP(BG11,'[1]PIVOT_TABLE_FINS.YATR.'!$A$2:$DA$15,12,FALSE)</f>
        <v>-8808.01</v>
      </c>
      <c r="BH65" s="55">
        <f>HLOOKUP(BH11,'[1]PIVOT_TABLE_FINS.YATR.'!$A$2:$DA$15,12,FALSE)</f>
        <v>-652.44</v>
      </c>
      <c r="BI65" s="55">
        <f>HLOOKUP(BI11,'[1]PIVOT_TABLE_FINS.YATR.'!$A$2:$DA$15,12,FALSE)</f>
        <v>0</v>
      </c>
      <c r="BJ65" s="55">
        <f>HLOOKUP(BJ11,'[1]PIVOT_TABLE_FINS.YATR.'!$A$2:$DA$15,12,FALSE)</f>
        <v>0</v>
      </c>
      <c r="BK65" s="55">
        <f>HLOOKUP(BK11,'[1]PIVOT_TABLE_FINS.YATR.'!$A$2:$DA$15,12,FALSE)</f>
        <v>0</v>
      </c>
      <c r="BL65" s="55">
        <f>HLOOKUP(BL11,'[1]PIVOT_TABLE_FINS.YATR.'!$A$2:$DA$15,12,FALSE)</f>
        <v>0</v>
      </c>
      <c r="BM65" s="55">
        <f>HLOOKUP(BM11,'[1]PIVOT_TABLE_FINS.YATR.'!$A$2:$DA$15,12,FALSE)</f>
        <v>0</v>
      </c>
      <c r="BN65" s="55">
        <f>HLOOKUP(BN11,'[1]PIVOT_TABLE_FINS.YATR.'!$A$2:$DA$15,12,FALSE)</f>
        <v>0</v>
      </c>
      <c r="BO65" s="55">
        <f>HLOOKUP(BO11,'[1]PIVOT_TABLE_FINS.YATR.'!$A$2:$DA$15,12,FALSE)</f>
        <v>0</v>
      </c>
      <c r="BP65" s="55">
        <f>HLOOKUP(BP11,'[1]PIVOT_TABLE_FINS.YATR.'!$A$2:$DA$15,12,FALSE)</f>
        <v>0</v>
      </c>
      <c r="BQ65" s="55">
        <f>HLOOKUP(BQ11,'[1]PIVOT_TABLE_FINS.YATR.'!$A$2:$DA$15,12,FALSE)</f>
        <v>0</v>
      </c>
      <c r="BR65" s="55">
        <f>HLOOKUP(BR11,'[1]PIVOT_TABLE_FINS.YATR.'!$A$2:$DA$15,12,FALSE)</f>
        <v>0</v>
      </c>
      <c r="BS65" s="55">
        <f>HLOOKUP(BS11,'[1]PIVOT_TABLE_FINS.YATR.'!$A$2:$DA$15,12,FALSE)</f>
        <v>0</v>
      </c>
      <c r="BT65" s="55">
        <f>HLOOKUP(BT11,'[1]PIVOT_TABLE_FINS.YATR.'!$A$2:$DA$15,12,FALSE)</f>
        <v>0</v>
      </c>
      <c r="BU65" s="55">
        <f>HLOOKUP(BU11,'[1]PIVOT_TABLE_FINS.YATR.'!$A$2:$DA$15,12,FALSE)</f>
        <v>-89384.96</v>
      </c>
      <c r="BV65" s="55">
        <f>HLOOKUP(BV11,'[1]PIVOT_TABLE_FINS.YATR.'!$A$2:$DA$15,12,FALSE)</f>
        <v>-14027.56</v>
      </c>
      <c r="BW65" s="55">
        <f>HLOOKUP(BW11,'[1]PIVOT_TABLE_FINS.YATR.'!$A$2:$DA$15,12,FALSE)</f>
        <v>0</v>
      </c>
      <c r="BX65" s="37"/>
      <c r="BY65" s="37"/>
      <c r="BZ65" s="37"/>
      <c r="CA65" s="38"/>
      <c r="CB65" s="38"/>
      <c r="CC65" s="38"/>
      <c r="CD65" s="38"/>
      <c r="CE65" s="38"/>
      <c r="CF65" s="38"/>
      <c r="CG65" s="27"/>
    </row>
    <row r="66" spans="1:85" ht="12.75">
      <c r="A66" s="43">
        <v>603034</v>
      </c>
      <c r="B66" s="54" t="s">
        <v>128</v>
      </c>
      <c r="C66" s="30">
        <f t="shared" si="6"/>
        <v>0</v>
      </c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6"/>
      <c r="BW66" s="56"/>
      <c r="BX66" s="37"/>
      <c r="BY66" s="37"/>
      <c r="BZ66" s="37"/>
      <c r="CA66" s="38"/>
      <c r="CB66" s="38"/>
      <c r="CC66" s="38"/>
      <c r="CD66" s="38"/>
      <c r="CE66" s="38"/>
      <c r="CF66" s="38"/>
      <c r="CG66" s="27"/>
    </row>
    <row r="67" spans="1:85" ht="12.75">
      <c r="A67" s="43">
        <v>603035</v>
      </c>
      <c r="B67" s="54" t="s">
        <v>135</v>
      </c>
      <c r="C67" s="30">
        <f t="shared" si="6"/>
        <v>0</v>
      </c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6"/>
      <c r="BW67" s="56"/>
      <c r="BX67" s="37"/>
      <c r="BY67" s="37"/>
      <c r="BZ67" s="37"/>
      <c r="CA67" s="38"/>
      <c r="CB67" s="38"/>
      <c r="CC67" s="38"/>
      <c r="CD67" s="38"/>
      <c r="CE67" s="38"/>
      <c r="CF67" s="38"/>
      <c r="CG67" s="27"/>
    </row>
    <row r="68" spans="1:85" ht="12.75">
      <c r="A68" s="43">
        <v>603036</v>
      </c>
      <c r="B68" s="54" t="s">
        <v>130</v>
      </c>
      <c r="C68" s="30">
        <f t="shared" si="6"/>
        <v>0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6"/>
      <c r="BW68" s="56"/>
      <c r="BX68" s="37"/>
      <c r="BY68" s="37"/>
      <c r="BZ68" s="37"/>
      <c r="CA68" s="38"/>
      <c r="CB68" s="38"/>
      <c r="CC68" s="38"/>
      <c r="CD68" s="38"/>
      <c r="CE68" s="38"/>
      <c r="CF68" s="38"/>
      <c r="CG68" s="27"/>
    </row>
    <row r="69" spans="1:85" ht="12.75">
      <c r="A69" s="43">
        <v>603037</v>
      </c>
      <c r="B69" s="54" t="s">
        <v>131</v>
      </c>
      <c r="C69" s="30">
        <f t="shared" si="6"/>
        <v>0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6"/>
      <c r="BW69" s="56"/>
      <c r="BX69" s="37"/>
      <c r="BY69" s="37"/>
      <c r="BZ69" s="37"/>
      <c r="CA69" s="38"/>
      <c r="CB69" s="38"/>
      <c r="CC69" s="38"/>
      <c r="CD69" s="38"/>
      <c r="CE69" s="38"/>
      <c r="CF69" s="38"/>
      <c r="CG69" s="27"/>
    </row>
    <row r="70" spans="1:85" ht="12.75">
      <c r="A70" s="43">
        <v>603039</v>
      </c>
      <c r="B70" s="54" t="s">
        <v>133</v>
      </c>
      <c r="C70" s="30">
        <f t="shared" si="6"/>
        <v>4866888.83</v>
      </c>
      <c r="D70" s="55">
        <f>HLOOKUP(D11,'[1]PIVOT_TABLE_FINS.YATR.'!$A$2:$DA$15,13,FALSE)</f>
        <v>664986.6</v>
      </c>
      <c r="E70" s="55">
        <f>HLOOKUP(E11,'[1]PIVOT_TABLE_FINS.YATR.'!$A$2:$DA$15,13,FALSE)</f>
        <v>0</v>
      </c>
      <c r="F70" s="55">
        <f>HLOOKUP(F11,'[1]PIVOT_TABLE_FINS.YATR.'!$A$2:$DA$15,13,FALSE)</f>
        <v>0</v>
      </c>
      <c r="G70" s="55">
        <f>HLOOKUP(G11,'[1]PIVOT_TABLE_FINS.YATR.'!$A$2:$DA$15,13,FALSE)</f>
        <v>181491.97</v>
      </c>
      <c r="H70" s="55">
        <f>HLOOKUP(H11,'[1]PIVOT_TABLE_FINS.YATR.'!$A$2:$DA$15,13,FALSE)</f>
        <v>0</v>
      </c>
      <c r="I70" s="55">
        <f>HLOOKUP(I11,'[1]PIVOT_TABLE_FINS.YATR.'!$A$2:$DA$15,13,FALSE)</f>
        <v>26134.84</v>
      </c>
      <c r="J70" s="55">
        <f>HLOOKUP(J11,'[1]PIVOT_TABLE_FINS.YATR.'!$A$2:$DA$15,13,FALSE)</f>
        <v>0</v>
      </c>
      <c r="K70" s="55">
        <f>HLOOKUP(K11,'[1]PIVOT_TABLE_FINS.YATR.'!$A$2:$DA$15,13,FALSE)</f>
        <v>0</v>
      </c>
      <c r="L70" s="55">
        <f>HLOOKUP(L11,'[1]PIVOT_TABLE_FINS.YATR.'!$A$2:$DA$15,13,FALSE)</f>
        <v>1398940.14</v>
      </c>
      <c r="M70" s="55">
        <f>HLOOKUP(M11,'[1]PIVOT_TABLE_FINS.YATR.'!$A$2:$DA$15,13,FALSE)</f>
        <v>447922.2</v>
      </c>
      <c r="N70" s="55">
        <f>HLOOKUP(N11,'[1]PIVOT_TABLE_FINS.YATR.'!$A$2:$DA$15,13,FALSE)</f>
        <v>1176793.96</v>
      </c>
      <c r="O70" s="55">
        <f>HLOOKUP(O11,'[1]PIVOT_TABLE_FINS.YATR.'!$A$2:$DA$15,13,FALSE)</f>
        <v>0</v>
      </c>
      <c r="P70" s="55">
        <f>HLOOKUP(P11,'[1]PIVOT_TABLE_FINS.YATR.'!$A$2:$DA$15,13,FALSE)</f>
        <v>7985.64</v>
      </c>
      <c r="Q70" s="55">
        <f>HLOOKUP(Q11,'[1]PIVOT_TABLE_FINS.YATR.'!$A$2:$DA$15,13,FALSE)</f>
        <v>87842.12</v>
      </c>
      <c r="R70" s="55">
        <f>HLOOKUP(R11,'[1]PIVOT_TABLE_FINS.YATR.'!$A$2:$DA$15,13,FALSE)</f>
        <v>0</v>
      </c>
      <c r="S70" s="55">
        <f>HLOOKUP(S11,'[1]PIVOT_TABLE_FINS.YATR.'!$A$2:$DA$15,13,FALSE)</f>
        <v>47187.92</v>
      </c>
      <c r="T70" s="55">
        <f>HLOOKUP(T11,'[1]PIVOT_TABLE_FINS.YATR.'!$A$2:$DA$15,13,FALSE)</f>
        <v>52995.66</v>
      </c>
      <c r="U70" s="55">
        <f>HLOOKUP(U11,'[1]PIVOT_TABLE_FINS.YATR.'!$A$2:$DA$15,13,FALSE)</f>
        <v>0</v>
      </c>
      <c r="V70" s="55">
        <f>HLOOKUP(V11,'[1]PIVOT_TABLE_FINS.YATR.'!$A$2:$DA$15,13,FALSE)</f>
        <v>21053.08</v>
      </c>
      <c r="W70" s="55">
        <f>HLOOKUP(W11,'[1]PIVOT_TABLE_FINS.YATR.'!$A$2:$DA$15,13,FALSE)</f>
        <v>0</v>
      </c>
      <c r="X70" s="55">
        <f>HLOOKUP(X11,'[1]PIVOT_TABLE_FINS.YATR.'!$A$2:$DA$15,13,FALSE)</f>
        <v>0</v>
      </c>
      <c r="Y70" s="55">
        <f>HLOOKUP(Y11,'[1]PIVOT_TABLE_FINS.YATR.'!$A$2:$DA$15,13,FALSE)</f>
        <v>0</v>
      </c>
      <c r="Z70" s="55">
        <f>HLOOKUP(Z11,'[1]PIVOT_TABLE_FINS.YATR.'!$A$2:$DA$15,13,FALSE)</f>
        <v>81308.41</v>
      </c>
      <c r="AA70" s="55">
        <f>HLOOKUP(AA11,'[1]PIVOT_TABLE_FINS.YATR.'!$A$2:$DA$15,13,FALSE)</f>
        <v>0</v>
      </c>
      <c r="AB70" s="55">
        <f>HLOOKUP(AB11,'[1]PIVOT_TABLE_FINS.YATR.'!$A$2:$DA$15,13,FALSE)</f>
        <v>0</v>
      </c>
      <c r="AC70" s="55">
        <f>HLOOKUP(AC11,'[1]PIVOT_TABLE_FINS.YATR.'!$A$2:$DA$15,13,FALSE)</f>
        <v>15971.29</v>
      </c>
      <c r="AD70" s="55">
        <f>HLOOKUP(AD11,'[1]PIVOT_TABLE_FINS.YATR.'!$A$2:$DA$15,13,FALSE)</f>
        <v>0</v>
      </c>
      <c r="AE70" s="55">
        <f>HLOOKUP(AE11,'[1]PIVOT_TABLE_FINS.YATR.'!$A$2:$DA$15,13,FALSE)</f>
        <v>0</v>
      </c>
      <c r="AF70" s="55">
        <f>HLOOKUP(AF11,'[1]PIVOT_TABLE_FINS.YATR.'!$A$2:$DA$15,13,FALSE)</f>
        <v>0</v>
      </c>
      <c r="AG70" s="55">
        <f>HLOOKUP(AG11,'[1]PIVOT_TABLE_FINS.YATR.'!$A$2:$DA$15,13,FALSE)</f>
        <v>0</v>
      </c>
      <c r="AH70" s="55">
        <f>HLOOKUP(AH11,'[1]PIVOT_TABLE_FINS.YATR.'!$A$2:$DA$15,13,FALSE)</f>
        <v>0</v>
      </c>
      <c r="AI70" s="55">
        <f>HLOOKUP(AI11,'[1]PIVOT_TABLE_FINS.YATR.'!$A$2:$DA$15,13,FALSE)</f>
        <v>0</v>
      </c>
      <c r="AJ70" s="55">
        <f>HLOOKUP(AJ11,'[1]PIVOT_TABLE_FINS.YATR.'!$A$2:$DA$15,13,FALSE)</f>
        <v>0</v>
      </c>
      <c r="AK70" s="55">
        <f>HLOOKUP(AK11,'[1]PIVOT_TABLE_FINS.YATR.'!$A$2:$DA$15,13,FALSE)</f>
        <v>0</v>
      </c>
      <c r="AL70" s="55">
        <f>HLOOKUP(AL11,'[1]PIVOT_TABLE_FINS.YATR.'!$A$2:$DA$15,13,FALSE)</f>
        <v>0</v>
      </c>
      <c r="AM70" s="55">
        <f>HLOOKUP(AM11,'[1]PIVOT_TABLE_FINS.YATR.'!$A$2:$DA$15,13,FALSE)</f>
        <v>0</v>
      </c>
      <c r="AN70" s="55">
        <f>HLOOKUP(AN11,'[1]PIVOT_TABLE_FINS.YATR.'!$A$2:$DA$15,13,FALSE)</f>
        <v>0</v>
      </c>
      <c r="AO70" s="55">
        <f>HLOOKUP(AO11,'[1]PIVOT_TABLE_FINS.YATR.'!$A$2:$DA$15,13,FALSE)</f>
        <v>0</v>
      </c>
      <c r="AP70" s="55">
        <f>HLOOKUP(AP11,'[1]PIVOT_TABLE_FINS.YATR.'!$A$2:$DA$15,13,FALSE)</f>
        <v>0</v>
      </c>
      <c r="AQ70" s="55">
        <f>HLOOKUP(AQ11,'[1]PIVOT_TABLE_FINS.YATR.'!$A$2:$DA$15,13,FALSE)</f>
        <v>0</v>
      </c>
      <c r="AR70" s="55">
        <f>HLOOKUP(AR11,'[1]PIVOT_TABLE_FINS.YATR.'!$A$2:$DA$15,13,FALSE)</f>
        <v>0</v>
      </c>
      <c r="AS70" s="55">
        <f>HLOOKUP(AS11,'[1]PIVOT_TABLE_FINS.YATR.'!$A$2:$DA$15,13,FALSE)</f>
        <v>0</v>
      </c>
      <c r="AT70" s="55">
        <f>HLOOKUP(AT11,'[1]PIVOT_TABLE_FINS.YATR.'!$A$2:$DA$15,13,FALSE)</f>
        <v>292565.07</v>
      </c>
      <c r="AU70" s="55">
        <f>HLOOKUP(AU11,'[1]PIVOT_TABLE_FINS.YATR.'!$A$2:$DA$15,13,FALSE)</f>
        <v>0</v>
      </c>
      <c r="AV70" s="55">
        <f>HLOOKUP(AV11,'[1]PIVOT_TABLE_FINS.YATR.'!$A$2:$DA$15,13,FALSE)</f>
        <v>0</v>
      </c>
      <c r="AW70" s="55">
        <f>HLOOKUP(AW11,'[1]PIVOT_TABLE_FINS.YATR.'!$A$2:$DA$15,13,FALSE)</f>
        <v>0</v>
      </c>
      <c r="AX70" s="55">
        <f>HLOOKUP(AX11,'[1]PIVOT_TABLE_FINS.YATR.'!$A$2:$DA$15,13,FALSE)</f>
        <v>0</v>
      </c>
      <c r="AY70" s="55">
        <f>HLOOKUP(AY11,'[1]PIVOT_TABLE_FINS.YATR.'!$A$2:$DA$15,13,FALSE)</f>
        <v>0</v>
      </c>
      <c r="AZ70" s="55">
        <f>HLOOKUP(AZ11,'[1]PIVOT_TABLE_FINS.YATR.'!$A$2:$DA$15,13,FALSE)</f>
        <v>0</v>
      </c>
      <c r="BA70" s="55">
        <f>HLOOKUP(BA11,'[1]PIVOT_TABLE_FINS.YATR.'!$A$2:$DA$15,13,FALSE)</f>
        <v>0</v>
      </c>
      <c r="BB70" s="55">
        <f>HLOOKUP(BB11,'[1]PIVOT_TABLE_FINS.YATR.'!$A$2:$DA$15,13,FALSE)</f>
        <v>0</v>
      </c>
      <c r="BC70" s="55">
        <f>HLOOKUP(BC11,'[1]PIVOT_TABLE_FINS.YATR.'!$A$2:$DA$15,13,FALSE)</f>
        <v>105265.35</v>
      </c>
      <c r="BD70" s="55">
        <f>HLOOKUP(BD11,'[1]PIVOT_TABLE_FINS.YATR.'!$A$2:$DA$15,13,FALSE)</f>
        <v>0</v>
      </c>
      <c r="BE70" s="55">
        <f>HLOOKUP(BE11,'[1]PIVOT_TABLE_FINS.YATR.'!$A$2:$DA$15,13,FALSE)</f>
        <v>0</v>
      </c>
      <c r="BF70" s="55">
        <f>HLOOKUP(BF11,'[1]PIVOT_TABLE_FINS.YATR.'!$A$2:$DA$15,13,FALSE)</f>
        <v>7259.69</v>
      </c>
      <c r="BG70" s="55">
        <f>HLOOKUP(BG11,'[1]PIVOT_TABLE_FINS.YATR.'!$A$2:$DA$15,13,FALSE)</f>
        <v>19601.14</v>
      </c>
      <c r="BH70" s="55">
        <f>HLOOKUP(BH11,'[1]PIVOT_TABLE_FINS.YATR.'!$A$2:$DA$15,13,FALSE)</f>
        <v>1451.93</v>
      </c>
      <c r="BI70" s="55">
        <f>HLOOKUP(BI11,'[1]PIVOT_TABLE_FINS.YATR.'!$A$2:$DA$15,13,FALSE)</f>
        <v>0</v>
      </c>
      <c r="BJ70" s="55">
        <f>HLOOKUP(BJ11,'[1]PIVOT_TABLE_FINS.YATR.'!$A$2:$DA$15,13,FALSE)</f>
        <v>0</v>
      </c>
      <c r="BK70" s="55">
        <f>HLOOKUP(BK11,'[1]PIVOT_TABLE_FINS.YATR.'!$A$2:$DA$15,13,FALSE)</f>
        <v>0</v>
      </c>
      <c r="BL70" s="55">
        <f>HLOOKUP(BL11,'[1]PIVOT_TABLE_FINS.YATR.'!$A$2:$DA$15,13,FALSE)</f>
        <v>0</v>
      </c>
      <c r="BM70" s="55">
        <f>HLOOKUP(BM11,'[1]PIVOT_TABLE_FINS.YATR.'!$A$2:$DA$15,13,FALSE)</f>
        <v>0</v>
      </c>
      <c r="BN70" s="55">
        <f>HLOOKUP(BN11,'[1]PIVOT_TABLE_FINS.YATR.'!$A$2:$DA$15,13,FALSE)</f>
        <v>0</v>
      </c>
      <c r="BO70" s="55">
        <f>HLOOKUP(BO11,'[1]PIVOT_TABLE_FINS.YATR.'!$A$2:$DA$15,13,FALSE)</f>
        <v>0</v>
      </c>
      <c r="BP70" s="55">
        <f>HLOOKUP(BP11,'[1]PIVOT_TABLE_FINS.YATR.'!$A$2:$DA$15,13,FALSE)</f>
        <v>0</v>
      </c>
      <c r="BQ70" s="55">
        <f>HLOOKUP(BQ11,'[1]PIVOT_TABLE_FINS.YATR.'!$A$2:$DA$15,13,FALSE)</f>
        <v>0</v>
      </c>
      <c r="BR70" s="55">
        <f>HLOOKUP(BR11,'[1]PIVOT_TABLE_FINS.YATR.'!$A$2:$DA$15,13,FALSE)</f>
        <v>0</v>
      </c>
      <c r="BS70" s="55">
        <f>HLOOKUP(BS11,'[1]PIVOT_TABLE_FINS.YATR.'!$A$2:$DA$15,13,FALSE)</f>
        <v>0</v>
      </c>
      <c r="BT70" s="55">
        <f>HLOOKUP(BT11,'[1]PIVOT_TABLE_FINS.YATR.'!$A$2:$DA$15,13,FALSE)</f>
        <v>0</v>
      </c>
      <c r="BU70" s="55">
        <f>HLOOKUP(BU11,'[1]PIVOT_TABLE_FINS.YATR.'!$A$2:$DA$15,13,FALSE)</f>
        <v>198915.2</v>
      </c>
      <c r="BV70" s="55">
        <f>HLOOKUP(BV11,'[1]PIVOT_TABLE_FINS.YATR.'!$A$2:$DA$15,13,FALSE)</f>
        <v>31216.62</v>
      </c>
      <c r="BW70" s="55">
        <f>HLOOKUP(BW11,'[1]PIVOT_TABLE_FINS.YATR.'!$A$2:$DA$15,13,FALSE)</f>
        <v>0</v>
      </c>
      <c r="BX70" s="37"/>
      <c r="BY70" s="37"/>
      <c r="BZ70" s="37"/>
      <c r="CA70" s="38"/>
      <c r="CB70" s="38"/>
      <c r="CC70" s="38"/>
      <c r="CD70" s="38"/>
      <c r="CE70" s="38"/>
      <c r="CF70" s="38"/>
      <c r="CG70" s="27"/>
    </row>
    <row r="71" spans="1:85" ht="12.75">
      <c r="A71" s="39">
        <v>60304</v>
      </c>
      <c r="B71" s="40" t="s">
        <v>138</v>
      </c>
      <c r="C71" s="30">
        <f t="shared" si="6"/>
        <v>15342074.700000003</v>
      </c>
      <c r="D71" s="47">
        <f>HLOOKUP(D11,'[1]PIVOT_TABLE_GT'!$A$2:$DV$56,26,FALSE)</f>
        <v>2096261.98</v>
      </c>
      <c r="E71" s="47">
        <f>HLOOKUP(E11,'[1]PIVOT_TABLE_GT'!$A$2:$DV$56,26,FALSE)</f>
        <v>0</v>
      </c>
      <c r="F71" s="47">
        <f>HLOOKUP(F11,'[1]PIVOT_TABLE_GT'!$A$2:$DV$56,26,FALSE)</f>
        <v>0</v>
      </c>
      <c r="G71" s="47">
        <f>HLOOKUP(G11,'[1]PIVOT_TABLE_GT'!$A$2:$DV$56,26,FALSE)</f>
        <v>572123.92</v>
      </c>
      <c r="H71" s="47">
        <f>HLOOKUP(H11,'[1]PIVOT_TABLE_GT'!$A$2:$DV$56,26,FALSE)</f>
        <v>0</v>
      </c>
      <c r="I71" s="47">
        <f>HLOOKUP(I11,'[1]PIVOT_TABLE_GT'!$A$2:$DV$56,26,FALSE)</f>
        <v>82385.84</v>
      </c>
      <c r="J71" s="47">
        <f>HLOOKUP(J11,'[1]PIVOT_TABLE_GT'!$A$2:$DV$56,26,FALSE)</f>
        <v>0</v>
      </c>
      <c r="K71" s="47">
        <f>HLOOKUP(K11,'[1]PIVOT_TABLE_GT'!$A$2:$DV$56,26,FALSE)</f>
        <v>0</v>
      </c>
      <c r="L71" s="47">
        <f>HLOOKUP(L11,'[1]PIVOT_TABLE_GT'!$A$2:$DV$56,26,FALSE)</f>
        <v>4409931.08</v>
      </c>
      <c r="M71" s="47">
        <f>HLOOKUP(M11,'[1]PIVOT_TABLE_GT'!$A$2:$DV$56,26,FALSE)</f>
        <v>1412001.8</v>
      </c>
      <c r="N71" s="47">
        <f>HLOOKUP(N11,'[1]PIVOT_TABLE_GT'!$A$2:$DV$56,26,FALSE)</f>
        <v>3709651.44</v>
      </c>
      <c r="O71" s="47">
        <f>HLOOKUP(O11,'[1]PIVOT_TABLE_GT'!$A$2:$DV$56,26,FALSE)</f>
        <v>0</v>
      </c>
      <c r="P71" s="47">
        <f>HLOOKUP(P11,'[1]PIVOT_TABLE_GT'!$A$2:$DV$56,26,FALSE)</f>
        <v>25173.45</v>
      </c>
      <c r="Q71" s="47">
        <f>HLOOKUP(Q11,'[1]PIVOT_TABLE_GT'!$A$2:$DV$56,26,FALSE)</f>
        <v>276908</v>
      </c>
      <c r="R71" s="47">
        <f>HLOOKUP(R11,'[1]PIVOT_TABLE_GT'!$A$2:$DV$56,26,FALSE)</f>
        <v>0</v>
      </c>
      <c r="S71" s="47">
        <f>HLOOKUP(S11,'[1]PIVOT_TABLE_GT'!$A$2:$DV$56,26,FALSE)</f>
        <v>148752.23</v>
      </c>
      <c r="T71" s="47">
        <f>HLOOKUP(T11,'[1]PIVOT_TABLE_GT'!$A$2:$DV$56,26,FALSE)</f>
        <v>167060.17</v>
      </c>
      <c r="U71" s="47">
        <f>HLOOKUP(U11,'[1]PIVOT_TABLE_GT'!$A$2:$DV$56,26,FALSE)</f>
        <v>0</v>
      </c>
      <c r="V71" s="47">
        <f>HLOOKUP(V11,'[1]PIVOT_TABLE_GT'!$A$2:$DV$56,26,FALSE)</f>
        <v>66366.38</v>
      </c>
      <c r="W71" s="47">
        <f>HLOOKUP(W11,'[1]PIVOT_TABLE_GT'!$A$2:$DV$56,26,FALSE)</f>
        <v>0</v>
      </c>
      <c r="X71" s="47">
        <f>HLOOKUP(X11,'[1]PIVOT_TABLE_GT'!$A$2:$DV$56,26,FALSE)</f>
        <v>0</v>
      </c>
      <c r="Y71" s="47">
        <f>HLOOKUP(Y11,'[1]PIVOT_TABLE_GT'!$A$2:$DV$56,26,FALSE)</f>
        <v>0</v>
      </c>
      <c r="Z71" s="47">
        <f>HLOOKUP(Z11,'[1]PIVOT_TABLE_GT'!$A$2:$DV$56,26,FALSE)</f>
        <v>256311.49</v>
      </c>
      <c r="AA71" s="47">
        <f>HLOOKUP(AA11,'[1]PIVOT_TABLE_GT'!$A$2:$DV$56,26,FALSE)</f>
        <v>0</v>
      </c>
      <c r="AB71" s="47">
        <f>HLOOKUP(AB11,'[1]PIVOT_TABLE_GT'!$A$2:$DV$56,26,FALSE)</f>
        <v>0</v>
      </c>
      <c r="AC71" s="47">
        <f>HLOOKUP(AC11,'[1]PIVOT_TABLE_GT'!$A$2:$DV$56,26,FALSE)</f>
        <v>50346.9</v>
      </c>
      <c r="AD71" s="47">
        <f>HLOOKUP(AD11,'[1]PIVOT_TABLE_GT'!$A$2:$DV$56,26,FALSE)</f>
        <v>0</v>
      </c>
      <c r="AE71" s="47">
        <f>HLOOKUP(AE11,'[1]PIVOT_TABLE_GT'!$A$2:$DV$56,26,FALSE)</f>
        <v>0</v>
      </c>
      <c r="AF71" s="47">
        <f>HLOOKUP(AF11,'[1]PIVOT_TABLE_GT'!$A$2:$DV$56,26,FALSE)</f>
        <v>0</v>
      </c>
      <c r="AG71" s="47">
        <f>HLOOKUP(AG11,'[1]PIVOT_TABLE_GT'!$A$2:$DV$56,26,FALSE)</f>
        <v>0</v>
      </c>
      <c r="AH71" s="47">
        <f>HLOOKUP(AH11,'[1]PIVOT_TABLE_GT'!$A$2:$DV$56,26,FALSE)</f>
        <v>0</v>
      </c>
      <c r="AI71" s="47">
        <f>HLOOKUP(AI11,'[1]PIVOT_TABLE_GT'!$A$2:$DV$56,26,FALSE)</f>
        <v>0</v>
      </c>
      <c r="AJ71" s="47">
        <f>HLOOKUP(AJ11,'[1]PIVOT_TABLE_GT'!$A$2:$DV$56,26,FALSE)</f>
        <v>0</v>
      </c>
      <c r="AK71" s="47">
        <f>HLOOKUP(AK11,'[1]PIVOT_TABLE_GT'!$A$2:$DV$56,26,FALSE)</f>
        <v>0</v>
      </c>
      <c r="AL71" s="47">
        <f>HLOOKUP(AL11,'[1]PIVOT_TABLE_GT'!$A$2:$DV$56,26,FALSE)</f>
        <v>0</v>
      </c>
      <c r="AM71" s="47">
        <f>HLOOKUP(AM11,'[1]PIVOT_TABLE_GT'!$A$2:$DV$56,26,FALSE)</f>
        <v>0</v>
      </c>
      <c r="AN71" s="47">
        <f>HLOOKUP(AN11,'[1]PIVOT_TABLE_GT'!$A$2:$DV$56,26,FALSE)</f>
        <v>0</v>
      </c>
      <c r="AO71" s="47">
        <f>HLOOKUP(AO11,'[1]PIVOT_TABLE_GT'!$A$2:$DV$56,26,FALSE)</f>
        <v>0</v>
      </c>
      <c r="AP71" s="47">
        <f>HLOOKUP(AP11,'[1]PIVOT_TABLE_GT'!$A$2:$DV$56,26,FALSE)</f>
        <v>0</v>
      </c>
      <c r="AQ71" s="47">
        <f>HLOOKUP(AQ11,'[1]PIVOT_TABLE_GT'!$A$2:$DV$56,26,FALSE)</f>
        <v>0</v>
      </c>
      <c r="AR71" s="47">
        <f>HLOOKUP(AR11,'[1]PIVOT_TABLE_GT'!$A$2:$DV$56,26,FALSE)</f>
        <v>0</v>
      </c>
      <c r="AS71" s="47">
        <f>HLOOKUP(AS11,'[1]PIVOT_TABLE_GT'!$A$2:$DV$56,26,FALSE)</f>
        <v>0</v>
      </c>
      <c r="AT71" s="47">
        <f>HLOOKUP(AT11,'[1]PIVOT_TABLE_GT'!$A$2:$DV$56,26,FALSE)</f>
        <v>922263.74</v>
      </c>
      <c r="AU71" s="47">
        <f>HLOOKUP(AU11,'[1]PIVOT_TABLE_GT'!$A$2:$DV$56,26,FALSE)</f>
        <v>0</v>
      </c>
      <c r="AV71" s="47">
        <f>HLOOKUP(AV11,'[1]PIVOT_TABLE_GT'!$A$2:$DV$56,26,FALSE)</f>
        <v>0</v>
      </c>
      <c r="AW71" s="47">
        <f>HLOOKUP(AW11,'[1]PIVOT_TABLE_GT'!$A$2:$DV$56,26,FALSE)</f>
        <v>0</v>
      </c>
      <c r="AX71" s="47">
        <f>HLOOKUP(AX11,'[1]PIVOT_TABLE_GT'!$A$2:$DV$56,26,FALSE)</f>
        <v>0</v>
      </c>
      <c r="AY71" s="47">
        <f>HLOOKUP(AY11,'[1]PIVOT_TABLE_GT'!$A$2:$DV$56,26,FALSE)</f>
        <v>0</v>
      </c>
      <c r="AZ71" s="47">
        <f>HLOOKUP(AZ11,'[1]PIVOT_TABLE_GT'!$A$2:$DV$56,26,FALSE)</f>
        <v>0</v>
      </c>
      <c r="BA71" s="47">
        <f>HLOOKUP(BA11,'[1]PIVOT_TABLE_GT'!$A$2:$DV$56,26,FALSE)</f>
        <v>0</v>
      </c>
      <c r="BB71" s="47">
        <f>HLOOKUP(BB11,'[1]PIVOT_TABLE_GT'!$A$2:$DV$56,26,FALSE)</f>
        <v>0</v>
      </c>
      <c r="BC71" s="47">
        <f>HLOOKUP(BC11,'[1]PIVOT_TABLE_GT'!$A$2:$DV$56,26,FALSE)</f>
        <v>331831.85</v>
      </c>
      <c r="BD71" s="47">
        <f>HLOOKUP(BD11,'[1]PIVOT_TABLE_GT'!$A$2:$DV$56,26,FALSE)</f>
        <v>0</v>
      </c>
      <c r="BE71" s="47">
        <f>HLOOKUP(BE11,'[1]PIVOT_TABLE_GT'!$A$2:$DV$56,26,FALSE)</f>
        <v>0</v>
      </c>
      <c r="BF71" s="47">
        <f>HLOOKUP(BF11,'[1]PIVOT_TABLE_GT'!$A$2:$DV$56,26,FALSE)</f>
        <v>22884.97</v>
      </c>
      <c r="BG71" s="47">
        <f>HLOOKUP(BG11,'[1]PIVOT_TABLE_GT'!$A$2:$DV$56,26,FALSE)</f>
        <v>61789.35</v>
      </c>
      <c r="BH71" s="47">
        <f>HLOOKUP(BH11,'[1]PIVOT_TABLE_GT'!$A$2:$DV$56,26,FALSE)</f>
        <v>4577</v>
      </c>
      <c r="BI71" s="47">
        <f>HLOOKUP(BI11,'[1]PIVOT_TABLE_GT'!$A$2:$DV$56,26,FALSE)</f>
        <v>0</v>
      </c>
      <c r="BJ71" s="47">
        <f>HLOOKUP(BJ11,'[1]PIVOT_TABLE_GT'!$A$2:$DV$56,26,FALSE)</f>
        <v>0</v>
      </c>
      <c r="BK71" s="47">
        <f>HLOOKUP(BK11,'[1]PIVOT_TABLE_GT'!$A$2:$DV$56,26,FALSE)</f>
        <v>0</v>
      </c>
      <c r="BL71" s="47">
        <f>HLOOKUP(BL11,'[1]PIVOT_TABLE_GT'!$A$2:$DV$56,26,FALSE)</f>
        <v>0</v>
      </c>
      <c r="BM71" s="47">
        <f>HLOOKUP(BM11,'[1]PIVOT_TABLE_GT'!$A$2:$DV$56,26,FALSE)</f>
        <v>0</v>
      </c>
      <c r="BN71" s="47">
        <f>HLOOKUP(BN11,'[1]PIVOT_TABLE_GT'!$A$2:$DV$56,26,FALSE)</f>
        <v>0</v>
      </c>
      <c r="BO71" s="47">
        <f>HLOOKUP(BO11,'[1]PIVOT_TABLE_GT'!$A$2:$DV$56,26,FALSE)</f>
        <v>0</v>
      </c>
      <c r="BP71" s="47">
        <f>HLOOKUP(BP11,'[1]PIVOT_TABLE_GT'!$A$2:$DV$56,26,FALSE)</f>
        <v>0</v>
      </c>
      <c r="BQ71" s="47">
        <f>HLOOKUP(BQ11,'[1]PIVOT_TABLE_GT'!$A$2:$DV$56,26,FALSE)</f>
        <v>0</v>
      </c>
      <c r="BR71" s="47">
        <f>HLOOKUP(BR11,'[1]PIVOT_TABLE_GT'!$A$2:$DV$56,26,FALSE)</f>
        <v>0</v>
      </c>
      <c r="BS71" s="47">
        <f>HLOOKUP(BS11,'[1]PIVOT_TABLE_GT'!$A$2:$DV$56,26,FALSE)</f>
        <v>0</v>
      </c>
      <c r="BT71" s="47">
        <f>HLOOKUP(BT11,'[1]PIVOT_TABLE_GT'!$A$2:$DV$56,26,FALSE)</f>
        <v>0</v>
      </c>
      <c r="BU71" s="47">
        <f>HLOOKUP(BU11,'[1]PIVOT_TABLE_GT'!$A$2:$DV$56,26,FALSE)</f>
        <v>627047.81</v>
      </c>
      <c r="BV71" s="47">
        <f>HLOOKUP(BV11,'[1]PIVOT_TABLE_GT'!$A$2:$DV$56,26,FALSE)</f>
        <v>98405.3</v>
      </c>
      <c r="BW71" s="47">
        <f>HLOOKUP(BW11,'[1]PIVOT_TABLE_GT'!$A$2:$DV$56,26,FALSE)</f>
        <v>0</v>
      </c>
      <c r="BX71" s="37"/>
      <c r="BY71" s="37"/>
      <c r="BZ71" s="37"/>
      <c r="CA71" s="38"/>
      <c r="CB71" s="38"/>
      <c r="CC71" s="38"/>
      <c r="CD71" s="38"/>
      <c r="CE71" s="38"/>
      <c r="CF71" s="38"/>
      <c r="CG71" s="27"/>
    </row>
    <row r="72" spans="1:85" ht="12.75">
      <c r="A72" s="39">
        <v>60305</v>
      </c>
      <c r="B72" s="40" t="s">
        <v>139</v>
      </c>
      <c r="C72" s="41">
        <f t="shared" si="6"/>
        <v>101207.10999999999</v>
      </c>
      <c r="D72" s="51">
        <f>D73+D74</f>
        <v>13828.41</v>
      </c>
      <c r="E72" s="52">
        <f aca="true" t="shared" si="33" ref="E72:BQ72">E73+E74</f>
        <v>0</v>
      </c>
      <c r="F72" s="52">
        <f t="shared" si="33"/>
        <v>0</v>
      </c>
      <c r="G72" s="52">
        <f t="shared" si="33"/>
        <v>3774.14</v>
      </c>
      <c r="H72" s="52">
        <f t="shared" si="33"/>
        <v>0</v>
      </c>
      <c r="I72" s="52">
        <f t="shared" si="33"/>
        <v>543.47</v>
      </c>
      <c r="J72" s="52">
        <f t="shared" si="33"/>
        <v>0</v>
      </c>
      <c r="K72" s="52">
        <f t="shared" si="33"/>
        <v>0</v>
      </c>
      <c r="L72" s="52">
        <f t="shared" si="33"/>
        <v>29091.01</v>
      </c>
      <c r="M72" s="52">
        <f t="shared" si="33"/>
        <v>9314.55</v>
      </c>
      <c r="N72" s="52">
        <f t="shared" si="33"/>
        <v>24471.47</v>
      </c>
      <c r="O72" s="52">
        <f t="shared" si="33"/>
        <v>0</v>
      </c>
      <c r="P72" s="52">
        <f t="shared" si="33"/>
        <v>166.07</v>
      </c>
      <c r="Q72" s="52">
        <f t="shared" si="33"/>
        <v>1826.68</v>
      </c>
      <c r="R72" s="52">
        <f t="shared" si="33"/>
        <v>0</v>
      </c>
      <c r="S72" s="52">
        <f t="shared" si="33"/>
        <v>981.27</v>
      </c>
      <c r="T72" s="52">
        <f t="shared" si="33"/>
        <v>1102.04</v>
      </c>
      <c r="U72" s="52">
        <f t="shared" si="33"/>
        <v>0</v>
      </c>
      <c r="V72" s="52">
        <f t="shared" si="33"/>
        <v>437.8</v>
      </c>
      <c r="W72" s="52">
        <f t="shared" si="33"/>
        <v>0</v>
      </c>
      <c r="X72" s="52">
        <f t="shared" si="33"/>
        <v>0</v>
      </c>
      <c r="Y72" s="52">
        <f t="shared" si="33"/>
        <v>0</v>
      </c>
      <c r="Z72" s="52">
        <f t="shared" si="33"/>
        <v>1690.81</v>
      </c>
      <c r="AA72" s="52">
        <f t="shared" si="33"/>
        <v>0</v>
      </c>
      <c r="AB72" s="52">
        <f t="shared" si="33"/>
        <v>0</v>
      </c>
      <c r="AC72" s="52">
        <f t="shared" si="33"/>
        <v>332.12</v>
      </c>
      <c r="AD72" s="52">
        <f t="shared" si="33"/>
        <v>0</v>
      </c>
      <c r="AE72" s="52">
        <f t="shared" si="33"/>
        <v>0</v>
      </c>
      <c r="AF72" s="52">
        <f t="shared" si="33"/>
        <v>0</v>
      </c>
      <c r="AG72" s="52">
        <f>AG73+AG74</f>
        <v>0</v>
      </c>
      <c r="AH72" s="52">
        <f>AH73+AH74</f>
        <v>0</v>
      </c>
      <c r="AI72" s="52">
        <f>AI73+AI74</f>
        <v>0</v>
      </c>
      <c r="AJ72" s="52">
        <f t="shared" si="33"/>
        <v>0</v>
      </c>
      <c r="AK72" s="52">
        <f t="shared" si="33"/>
        <v>0</v>
      </c>
      <c r="AL72" s="52">
        <f t="shared" si="33"/>
        <v>0</v>
      </c>
      <c r="AM72" s="52">
        <f>AM73+AM74</f>
        <v>0</v>
      </c>
      <c r="AN72" s="52">
        <f t="shared" si="33"/>
        <v>0</v>
      </c>
      <c r="AO72" s="52">
        <f>AO73+AO74</f>
        <v>0</v>
      </c>
      <c r="AP72" s="52">
        <f>AP73+AP74</f>
        <v>0</v>
      </c>
      <c r="AQ72" s="52">
        <f>AQ73+AQ74</f>
        <v>0</v>
      </c>
      <c r="AR72" s="52">
        <f t="shared" si="33"/>
        <v>0</v>
      </c>
      <c r="AS72" s="52">
        <f t="shared" si="33"/>
        <v>0</v>
      </c>
      <c r="AT72" s="52">
        <f t="shared" si="33"/>
        <v>6083.9</v>
      </c>
      <c r="AU72" s="52">
        <f t="shared" si="33"/>
        <v>0</v>
      </c>
      <c r="AV72" s="52">
        <f t="shared" si="33"/>
        <v>0</v>
      </c>
      <c r="AW72" s="52">
        <f t="shared" si="33"/>
        <v>0</v>
      </c>
      <c r="AX72" s="52">
        <f t="shared" si="33"/>
        <v>0</v>
      </c>
      <c r="AY72" s="52">
        <f t="shared" si="33"/>
        <v>0</v>
      </c>
      <c r="AZ72" s="52">
        <f t="shared" si="33"/>
        <v>0</v>
      </c>
      <c r="BA72" s="52">
        <f t="shared" si="33"/>
        <v>0</v>
      </c>
      <c r="BB72" s="52">
        <f t="shared" si="33"/>
        <v>0</v>
      </c>
      <c r="BC72" s="52">
        <f t="shared" si="33"/>
        <v>2189</v>
      </c>
      <c r="BD72" s="52">
        <f>BD73+BD74</f>
        <v>0</v>
      </c>
      <c r="BE72" s="52">
        <f t="shared" si="33"/>
        <v>0</v>
      </c>
      <c r="BF72" s="52">
        <f t="shared" si="33"/>
        <v>150.97</v>
      </c>
      <c r="BG72" s="52">
        <f t="shared" si="33"/>
        <v>407.6</v>
      </c>
      <c r="BH72" s="52">
        <f t="shared" si="33"/>
        <v>30.2</v>
      </c>
      <c r="BI72" s="52">
        <f t="shared" si="33"/>
        <v>0</v>
      </c>
      <c r="BJ72" s="52">
        <f>BJ73+BJ74</f>
        <v>0</v>
      </c>
      <c r="BK72" s="52">
        <f t="shared" si="33"/>
        <v>0</v>
      </c>
      <c r="BL72" s="52">
        <f t="shared" si="33"/>
        <v>0</v>
      </c>
      <c r="BM72" s="52">
        <f t="shared" si="33"/>
        <v>0</v>
      </c>
      <c r="BN72" s="52">
        <f t="shared" si="33"/>
        <v>0</v>
      </c>
      <c r="BO72" s="52">
        <f t="shared" si="33"/>
        <v>0</v>
      </c>
      <c r="BP72" s="53">
        <f t="shared" si="33"/>
        <v>0</v>
      </c>
      <c r="BQ72" s="53">
        <f t="shared" si="33"/>
        <v>0</v>
      </c>
      <c r="BR72" s="53">
        <f aca="true" t="shared" si="34" ref="BR72:BW72">BR73+BR74</f>
        <v>0</v>
      </c>
      <c r="BS72" s="53">
        <f t="shared" si="34"/>
        <v>0</v>
      </c>
      <c r="BT72" s="53">
        <f t="shared" si="34"/>
        <v>0</v>
      </c>
      <c r="BU72" s="53">
        <f t="shared" si="34"/>
        <v>4136.45</v>
      </c>
      <c r="BV72" s="52">
        <f t="shared" si="34"/>
        <v>649.15</v>
      </c>
      <c r="BW72" s="52">
        <f t="shared" si="34"/>
        <v>0</v>
      </c>
      <c r="BX72" s="37"/>
      <c r="BY72" s="37"/>
      <c r="BZ72" s="37"/>
      <c r="CA72" s="38"/>
      <c r="CB72" s="38"/>
      <c r="CC72" s="38"/>
      <c r="CD72" s="38"/>
      <c r="CE72" s="38"/>
      <c r="CF72" s="38"/>
      <c r="CG72" s="27"/>
    </row>
    <row r="73" spans="1:85" ht="12.75">
      <c r="A73" s="43">
        <v>603051</v>
      </c>
      <c r="B73" s="54" t="s">
        <v>140</v>
      </c>
      <c r="C73" s="30">
        <f t="shared" si="6"/>
        <v>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6"/>
      <c r="BW73" s="56"/>
      <c r="BX73" s="37"/>
      <c r="BY73" s="37"/>
      <c r="BZ73" s="37"/>
      <c r="CA73" s="38"/>
      <c r="CB73" s="38"/>
      <c r="CC73" s="38"/>
      <c r="CD73" s="38"/>
      <c r="CE73" s="38"/>
      <c r="CF73" s="38"/>
      <c r="CG73" s="27"/>
    </row>
    <row r="74" spans="1:85" ht="12.75">
      <c r="A74" s="43">
        <v>603052</v>
      </c>
      <c r="B74" s="54" t="s">
        <v>141</v>
      </c>
      <c r="C74" s="30">
        <f t="shared" si="6"/>
        <v>101207.10999999999</v>
      </c>
      <c r="D74" s="55">
        <f>HLOOKUP(D11,'[1]PIVOT_TABLE_GT'!$A$2:$DV$56,18,FALSE)</f>
        <v>13828.41</v>
      </c>
      <c r="E74" s="55">
        <f>HLOOKUP(E11,'[1]PIVOT_TABLE_GT'!$A$2:$DV$56,18,FALSE)</f>
        <v>0</v>
      </c>
      <c r="F74" s="55">
        <f>HLOOKUP(F11,'[1]PIVOT_TABLE_GT'!$A$2:$DV$56,18,FALSE)</f>
        <v>0</v>
      </c>
      <c r="G74" s="55">
        <f>HLOOKUP(G11,'[1]PIVOT_TABLE_GT'!$A$2:$DV$56,18,FALSE)</f>
        <v>3774.14</v>
      </c>
      <c r="H74" s="55">
        <f>HLOOKUP(H11,'[1]PIVOT_TABLE_GT'!$A$2:$DV$56,18,FALSE)</f>
        <v>0</v>
      </c>
      <c r="I74" s="55">
        <f>HLOOKUP(I11,'[1]PIVOT_TABLE_GT'!$A$2:$DV$56,18,FALSE)</f>
        <v>543.47</v>
      </c>
      <c r="J74" s="55">
        <f>HLOOKUP(J11,'[1]PIVOT_TABLE_GT'!$A$2:$DV$56,18,FALSE)</f>
        <v>0</v>
      </c>
      <c r="K74" s="55">
        <f>HLOOKUP(K11,'[1]PIVOT_TABLE_GT'!$A$2:$DV$56,18,FALSE)</f>
        <v>0</v>
      </c>
      <c r="L74" s="55">
        <f>HLOOKUP(L11,'[1]PIVOT_TABLE_GT'!$A$2:$DV$56,18,FALSE)</f>
        <v>29091.01</v>
      </c>
      <c r="M74" s="55">
        <f>HLOOKUP(M11,'[1]PIVOT_TABLE_GT'!$A$2:$DV$56,18,FALSE)</f>
        <v>9314.55</v>
      </c>
      <c r="N74" s="55">
        <f>HLOOKUP(N11,'[1]PIVOT_TABLE_GT'!$A$2:$DV$56,18,FALSE)</f>
        <v>24471.47</v>
      </c>
      <c r="O74" s="55">
        <f>HLOOKUP(O11,'[1]PIVOT_TABLE_GT'!$A$2:$DV$56,18,FALSE)</f>
        <v>0</v>
      </c>
      <c r="P74" s="55">
        <f>HLOOKUP(P11,'[1]PIVOT_TABLE_GT'!$A$2:$DV$56,18,FALSE)</f>
        <v>166.07</v>
      </c>
      <c r="Q74" s="55">
        <f>HLOOKUP(Q11,'[1]PIVOT_TABLE_GT'!$A$2:$DV$56,18,FALSE)</f>
        <v>1826.68</v>
      </c>
      <c r="R74" s="55">
        <f>HLOOKUP(R11,'[1]PIVOT_TABLE_GT'!$A$2:$DV$56,18,FALSE)</f>
        <v>0</v>
      </c>
      <c r="S74" s="55">
        <f>HLOOKUP(S11,'[1]PIVOT_TABLE_GT'!$A$2:$DV$56,18,FALSE)</f>
        <v>981.27</v>
      </c>
      <c r="T74" s="55">
        <f>HLOOKUP(T11,'[1]PIVOT_TABLE_GT'!$A$2:$DV$56,18,FALSE)</f>
        <v>1102.04</v>
      </c>
      <c r="U74" s="55">
        <f>HLOOKUP(U11,'[1]PIVOT_TABLE_GT'!$A$2:$DV$56,18,FALSE)</f>
        <v>0</v>
      </c>
      <c r="V74" s="55">
        <f>HLOOKUP(V11,'[1]PIVOT_TABLE_GT'!$A$2:$DV$56,18,FALSE)</f>
        <v>437.8</v>
      </c>
      <c r="W74" s="55">
        <f>HLOOKUP(W11,'[1]PIVOT_TABLE_GT'!$A$2:$DV$56,18,FALSE)</f>
        <v>0</v>
      </c>
      <c r="X74" s="55">
        <f>HLOOKUP(X11,'[1]PIVOT_TABLE_GT'!$A$2:$DV$56,18,FALSE)</f>
        <v>0</v>
      </c>
      <c r="Y74" s="55">
        <f>HLOOKUP(Y11,'[1]PIVOT_TABLE_GT'!$A$2:$DV$56,18,FALSE)</f>
        <v>0</v>
      </c>
      <c r="Z74" s="55">
        <f>HLOOKUP(Z11,'[1]PIVOT_TABLE_GT'!$A$2:$DV$56,18,FALSE)</f>
        <v>1690.81</v>
      </c>
      <c r="AA74" s="55">
        <f>HLOOKUP(AA11,'[1]PIVOT_TABLE_GT'!$A$2:$DV$56,18,FALSE)</f>
        <v>0</v>
      </c>
      <c r="AB74" s="55">
        <f>HLOOKUP(AB11,'[1]PIVOT_TABLE_GT'!$A$2:$DV$56,18,FALSE)</f>
        <v>0</v>
      </c>
      <c r="AC74" s="55">
        <f>HLOOKUP(AC11,'[1]PIVOT_TABLE_GT'!$A$2:$DV$56,18,FALSE)</f>
        <v>332.12</v>
      </c>
      <c r="AD74" s="55">
        <f>HLOOKUP(AD11,'[1]PIVOT_TABLE_GT'!$A$2:$DV$56,18,FALSE)</f>
        <v>0</v>
      </c>
      <c r="AE74" s="55">
        <f>HLOOKUP(AE11,'[1]PIVOT_TABLE_GT'!$A$2:$DV$56,18,FALSE)</f>
        <v>0</v>
      </c>
      <c r="AF74" s="55">
        <f>HLOOKUP(AF11,'[1]PIVOT_TABLE_GT'!$A$2:$DV$56,18,FALSE)</f>
        <v>0</v>
      </c>
      <c r="AG74" s="55">
        <f>HLOOKUP(AG11,'[1]PIVOT_TABLE_GT'!$A$2:$DV$56,18,FALSE)</f>
        <v>0</v>
      </c>
      <c r="AH74" s="55">
        <f>HLOOKUP(AH11,'[1]PIVOT_TABLE_GT'!$A$2:$DV$56,18,FALSE)</f>
        <v>0</v>
      </c>
      <c r="AI74" s="55">
        <f>HLOOKUP(AI11,'[1]PIVOT_TABLE_GT'!$A$2:$DV$56,18,FALSE)</f>
        <v>0</v>
      </c>
      <c r="AJ74" s="55">
        <f>HLOOKUP(AJ11,'[1]PIVOT_TABLE_GT'!$A$2:$DV$56,18,FALSE)</f>
        <v>0</v>
      </c>
      <c r="AK74" s="55">
        <f>HLOOKUP(AK11,'[1]PIVOT_TABLE_GT'!$A$2:$DV$56,18,FALSE)</f>
        <v>0</v>
      </c>
      <c r="AL74" s="55">
        <f>HLOOKUP(AL11,'[1]PIVOT_TABLE_GT'!$A$2:$DV$56,18,FALSE)</f>
        <v>0</v>
      </c>
      <c r="AM74" s="55">
        <f>HLOOKUP(AM11,'[1]PIVOT_TABLE_GT'!$A$2:$DV$56,18,FALSE)</f>
        <v>0</v>
      </c>
      <c r="AN74" s="55">
        <f>HLOOKUP(AN11,'[1]PIVOT_TABLE_GT'!$A$2:$DV$56,18,FALSE)</f>
        <v>0</v>
      </c>
      <c r="AO74" s="55">
        <f>HLOOKUP(AO11,'[1]PIVOT_TABLE_GT'!$A$2:$DV$56,18,FALSE)</f>
        <v>0</v>
      </c>
      <c r="AP74" s="55">
        <f>HLOOKUP(AP11,'[1]PIVOT_TABLE_GT'!$A$2:$DV$56,18,FALSE)</f>
        <v>0</v>
      </c>
      <c r="AQ74" s="55">
        <f>HLOOKUP(AQ11,'[1]PIVOT_TABLE_GT'!$A$2:$DV$56,18,FALSE)</f>
        <v>0</v>
      </c>
      <c r="AR74" s="55">
        <f>HLOOKUP(AR11,'[1]PIVOT_TABLE_GT'!$A$2:$DV$56,18,FALSE)</f>
        <v>0</v>
      </c>
      <c r="AS74" s="55">
        <f>HLOOKUP(AS11,'[1]PIVOT_TABLE_GT'!$A$2:$DV$56,18,FALSE)</f>
        <v>0</v>
      </c>
      <c r="AT74" s="55">
        <f>HLOOKUP(AT11,'[1]PIVOT_TABLE_GT'!$A$2:$DV$56,18,FALSE)</f>
        <v>6083.9</v>
      </c>
      <c r="AU74" s="55">
        <f>HLOOKUP(AU11,'[1]PIVOT_TABLE_GT'!$A$2:$DV$56,18,FALSE)</f>
        <v>0</v>
      </c>
      <c r="AV74" s="55">
        <f>HLOOKUP(AV11,'[1]PIVOT_TABLE_GT'!$A$2:$DV$56,18,FALSE)</f>
        <v>0</v>
      </c>
      <c r="AW74" s="55">
        <f>HLOOKUP(AW11,'[1]PIVOT_TABLE_GT'!$A$2:$DV$56,18,FALSE)</f>
        <v>0</v>
      </c>
      <c r="AX74" s="55">
        <f>HLOOKUP(AX11,'[1]PIVOT_TABLE_GT'!$A$2:$DV$56,18,FALSE)</f>
        <v>0</v>
      </c>
      <c r="AY74" s="55">
        <f>HLOOKUP(AY11,'[1]PIVOT_TABLE_GT'!$A$2:$DV$56,18,FALSE)</f>
        <v>0</v>
      </c>
      <c r="AZ74" s="55">
        <f>HLOOKUP(AZ11,'[1]PIVOT_TABLE_GT'!$A$2:$DV$56,18,FALSE)</f>
        <v>0</v>
      </c>
      <c r="BA74" s="55">
        <f>HLOOKUP(BA11,'[1]PIVOT_TABLE_GT'!$A$2:$DV$56,18,FALSE)</f>
        <v>0</v>
      </c>
      <c r="BB74" s="55">
        <f>HLOOKUP(BB11,'[1]PIVOT_TABLE_GT'!$A$2:$DV$56,18,FALSE)</f>
        <v>0</v>
      </c>
      <c r="BC74" s="55">
        <f>HLOOKUP(BC11,'[1]PIVOT_TABLE_GT'!$A$2:$DV$56,18,FALSE)</f>
        <v>2189</v>
      </c>
      <c r="BD74" s="55">
        <f>HLOOKUP(BD11,'[1]PIVOT_TABLE_GT'!$A$2:$DV$56,18,FALSE)</f>
        <v>0</v>
      </c>
      <c r="BE74" s="55">
        <f>HLOOKUP(BE11,'[1]PIVOT_TABLE_GT'!$A$2:$DV$56,18,FALSE)</f>
        <v>0</v>
      </c>
      <c r="BF74" s="55">
        <f>HLOOKUP(BF11,'[1]PIVOT_TABLE_GT'!$A$2:$DV$56,18,FALSE)</f>
        <v>150.97</v>
      </c>
      <c r="BG74" s="55">
        <f>HLOOKUP(BG11,'[1]PIVOT_TABLE_GT'!$A$2:$DV$56,18,FALSE)</f>
        <v>407.6</v>
      </c>
      <c r="BH74" s="55">
        <f>HLOOKUP(BH11,'[1]PIVOT_TABLE_GT'!$A$2:$DV$56,18,FALSE)</f>
        <v>30.2</v>
      </c>
      <c r="BI74" s="55">
        <f>HLOOKUP(BI11,'[1]PIVOT_TABLE_GT'!$A$2:$DV$56,18,FALSE)</f>
        <v>0</v>
      </c>
      <c r="BJ74" s="55">
        <f>HLOOKUP(BJ11,'[1]PIVOT_TABLE_GT'!$A$2:$DV$56,18,FALSE)</f>
        <v>0</v>
      </c>
      <c r="BK74" s="55">
        <f>HLOOKUP(BK11,'[1]PIVOT_TABLE_GT'!$A$2:$DV$56,18,FALSE)</f>
        <v>0</v>
      </c>
      <c r="BL74" s="55">
        <f>HLOOKUP(BL11,'[1]PIVOT_TABLE_GT'!$A$2:$DV$56,18,FALSE)</f>
        <v>0</v>
      </c>
      <c r="BM74" s="55">
        <f>HLOOKUP(BM11,'[1]PIVOT_TABLE_GT'!$A$2:$DV$56,18,FALSE)</f>
        <v>0</v>
      </c>
      <c r="BN74" s="55">
        <f>HLOOKUP(BN11,'[1]PIVOT_TABLE_GT'!$A$2:$DV$56,18,FALSE)</f>
        <v>0</v>
      </c>
      <c r="BO74" s="55">
        <f>HLOOKUP(BO11,'[1]PIVOT_TABLE_GT'!$A$2:$DV$56,18,FALSE)</f>
        <v>0</v>
      </c>
      <c r="BP74" s="55">
        <f>HLOOKUP(BP11,'[1]PIVOT_TABLE_GT'!$A$2:$DV$56,18,FALSE)</f>
        <v>0</v>
      </c>
      <c r="BQ74" s="55">
        <f>HLOOKUP(BQ11,'[1]PIVOT_TABLE_GT'!$A$2:$DV$56,18,FALSE)</f>
        <v>0</v>
      </c>
      <c r="BR74" s="55">
        <f>HLOOKUP(BR11,'[1]PIVOT_TABLE_GT'!$A$2:$DV$56,18,FALSE)</f>
        <v>0</v>
      </c>
      <c r="BS74" s="55">
        <f>HLOOKUP(BS11,'[1]PIVOT_TABLE_GT'!$A$2:$DV$56,18,FALSE)</f>
        <v>0</v>
      </c>
      <c r="BT74" s="55">
        <f>HLOOKUP(BT11,'[1]PIVOT_TABLE_GT'!$A$2:$DV$56,18,FALSE)</f>
        <v>0</v>
      </c>
      <c r="BU74" s="55">
        <f>HLOOKUP(BU11,'[1]PIVOT_TABLE_GT'!$A$2:$DV$56,18,FALSE)</f>
        <v>4136.45</v>
      </c>
      <c r="BV74" s="55">
        <f>HLOOKUP(BV11,'[1]PIVOT_TABLE_GT'!$A$2:$DV$56,18,FALSE)</f>
        <v>649.15</v>
      </c>
      <c r="BW74" s="55">
        <f>HLOOKUP(BW11,'[1]PIVOT_TABLE_GT'!$A$2:$DV$56,18,FALSE)</f>
        <v>0</v>
      </c>
      <c r="BX74" s="37"/>
      <c r="BY74" s="37"/>
      <c r="BZ74" s="37"/>
      <c r="CA74" s="38"/>
      <c r="CB74" s="38"/>
      <c r="CC74" s="38"/>
      <c r="CD74" s="38"/>
      <c r="CE74" s="38"/>
      <c r="CF74" s="38"/>
      <c r="CG74" s="27"/>
    </row>
    <row r="75" spans="1:85" ht="12.75">
      <c r="A75" s="39">
        <v>60306</v>
      </c>
      <c r="B75" s="40" t="s">
        <v>142</v>
      </c>
      <c r="C75" s="41">
        <f t="shared" si="6"/>
        <v>0</v>
      </c>
      <c r="D75" s="51">
        <f>D76+D77</f>
        <v>0</v>
      </c>
      <c r="E75" s="52">
        <f aca="true" t="shared" si="35" ref="E75:BQ75">E76+E77</f>
        <v>0</v>
      </c>
      <c r="F75" s="52">
        <f t="shared" si="35"/>
        <v>0</v>
      </c>
      <c r="G75" s="52">
        <f t="shared" si="35"/>
        <v>0</v>
      </c>
      <c r="H75" s="52">
        <f t="shared" si="35"/>
        <v>0</v>
      </c>
      <c r="I75" s="52">
        <f t="shared" si="35"/>
        <v>0</v>
      </c>
      <c r="J75" s="52">
        <f t="shared" si="35"/>
        <v>0</v>
      </c>
      <c r="K75" s="52">
        <f t="shared" si="35"/>
        <v>0</v>
      </c>
      <c r="L75" s="52">
        <f t="shared" si="35"/>
        <v>0</v>
      </c>
      <c r="M75" s="52">
        <f t="shared" si="35"/>
        <v>0</v>
      </c>
      <c r="N75" s="52">
        <f t="shared" si="35"/>
        <v>0</v>
      </c>
      <c r="O75" s="52">
        <f t="shared" si="35"/>
        <v>0</v>
      </c>
      <c r="P75" s="52">
        <f t="shared" si="35"/>
        <v>0</v>
      </c>
      <c r="Q75" s="52">
        <f t="shared" si="35"/>
        <v>0</v>
      </c>
      <c r="R75" s="52">
        <f t="shared" si="35"/>
        <v>0</v>
      </c>
      <c r="S75" s="52">
        <f t="shared" si="35"/>
        <v>0</v>
      </c>
      <c r="T75" s="52">
        <f t="shared" si="35"/>
        <v>0</v>
      </c>
      <c r="U75" s="52">
        <f t="shared" si="35"/>
        <v>0</v>
      </c>
      <c r="V75" s="52">
        <f t="shared" si="35"/>
        <v>0</v>
      </c>
      <c r="W75" s="52">
        <f t="shared" si="35"/>
        <v>0</v>
      </c>
      <c r="X75" s="52">
        <f t="shared" si="35"/>
        <v>0</v>
      </c>
      <c r="Y75" s="52">
        <f t="shared" si="35"/>
        <v>0</v>
      </c>
      <c r="Z75" s="52">
        <f t="shared" si="35"/>
        <v>0</v>
      </c>
      <c r="AA75" s="52">
        <f t="shared" si="35"/>
        <v>0</v>
      </c>
      <c r="AB75" s="52">
        <f t="shared" si="35"/>
        <v>0</v>
      </c>
      <c r="AC75" s="52">
        <f t="shared" si="35"/>
        <v>0</v>
      </c>
      <c r="AD75" s="52">
        <f t="shared" si="35"/>
        <v>0</v>
      </c>
      <c r="AE75" s="52">
        <f t="shared" si="35"/>
        <v>0</v>
      </c>
      <c r="AF75" s="52">
        <f t="shared" si="35"/>
        <v>0</v>
      </c>
      <c r="AG75" s="52">
        <f>AG76+AG77</f>
        <v>0</v>
      </c>
      <c r="AH75" s="52">
        <f>AH76+AH77</f>
        <v>0</v>
      </c>
      <c r="AI75" s="52">
        <f>AI76+AI77</f>
        <v>0</v>
      </c>
      <c r="AJ75" s="52">
        <f t="shared" si="35"/>
        <v>0</v>
      </c>
      <c r="AK75" s="52">
        <f t="shared" si="35"/>
        <v>0</v>
      </c>
      <c r="AL75" s="52">
        <f t="shared" si="35"/>
        <v>0</v>
      </c>
      <c r="AM75" s="52">
        <f>AM76+AM77</f>
        <v>0</v>
      </c>
      <c r="AN75" s="52">
        <f t="shared" si="35"/>
        <v>0</v>
      </c>
      <c r="AO75" s="52">
        <f>AO76+AO77</f>
        <v>0</v>
      </c>
      <c r="AP75" s="52">
        <f>AP76+AP77</f>
        <v>0</v>
      </c>
      <c r="AQ75" s="52">
        <f>AQ76+AQ77</f>
        <v>0</v>
      </c>
      <c r="AR75" s="52">
        <f t="shared" si="35"/>
        <v>0</v>
      </c>
      <c r="AS75" s="52">
        <f t="shared" si="35"/>
        <v>0</v>
      </c>
      <c r="AT75" s="52">
        <f t="shared" si="35"/>
        <v>0</v>
      </c>
      <c r="AU75" s="52">
        <f t="shared" si="35"/>
        <v>0</v>
      </c>
      <c r="AV75" s="52">
        <f t="shared" si="35"/>
        <v>0</v>
      </c>
      <c r="AW75" s="52">
        <f t="shared" si="35"/>
        <v>0</v>
      </c>
      <c r="AX75" s="52">
        <f t="shared" si="35"/>
        <v>0</v>
      </c>
      <c r="AY75" s="52">
        <f t="shared" si="35"/>
        <v>0</v>
      </c>
      <c r="AZ75" s="52">
        <f t="shared" si="35"/>
        <v>0</v>
      </c>
      <c r="BA75" s="52">
        <f t="shared" si="35"/>
        <v>0</v>
      </c>
      <c r="BB75" s="52">
        <f t="shared" si="35"/>
        <v>0</v>
      </c>
      <c r="BC75" s="52">
        <f t="shared" si="35"/>
        <v>0</v>
      </c>
      <c r="BD75" s="52">
        <f>BD76+BD77</f>
        <v>0</v>
      </c>
      <c r="BE75" s="52">
        <f t="shared" si="35"/>
        <v>0</v>
      </c>
      <c r="BF75" s="52">
        <f t="shared" si="35"/>
        <v>0</v>
      </c>
      <c r="BG75" s="52">
        <f t="shared" si="35"/>
        <v>0</v>
      </c>
      <c r="BH75" s="52">
        <f t="shared" si="35"/>
        <v>0</v>
      </c>
      <c r="BI75" s="52">
        <f t="shared" si="35"/>
        <v>0</v>
      </c>
      <c r="BJ75" s="52">
        <f>BJ76+BJ77</f>
        <v>0</v>
      </c>
      <c r="BK75" s="52">
        <f t="shared" si="35"/>
        <v>0</v>
      </c>
      <c r="BL75" s="52">
        <f t="shared" si="35"/>
        <v>0</v>
      </c>
      <c r="BM75" s="52">
        <f t="shared" si="35"/>
        <v>0</v>
      </c>
      <c r="BN75" s="52">
        <f t="shared" si="35"/>
        <v>0</v>
      </c>
      <c r="BO75" s="52">
        <f t="shared" si="35"/>
        <v>0</v>
      </c>
      <c r="BP75" s="53">
        <f t="shared" si="35"/>
        <v>0</v>
      </c>
      <c r="BQ75" s="53">
        <f t="shared" si="35"/>
        <v>0</v>
      </c>
      <c r="BR75" s="53">
        <f aca="true" t="shared" si="36" ref="BR75:BW75">BR76+BR77</f>
        <v>0</v>
      </c>
      <c r="BS75" s="53">
        <f t="shared" si="36"/>
        <v>0</v>
      </c>
      <c r="BT75" s="53">
        <f t="shared" si="36"/>
        <v>0</v>
      </c>
      <c r="BU75" s="53">
        <f t="shared" si="36"/>
        <v>0</v>
      </c>
      <c r="BV75" s="52">
        <f t="shared" si="36"/>
        <v>0</v>
      </c>
      <c r="BW75" s="52">
        <f t="shared" si="36"/>
        <v>0</v>
      </c>
      <c r="BX75" s="37"/>
      <c r="BY75" s="37"/>
      <c r="BZ75" s="37"/>
      <c r="CA75" s="38"/>
      <c r="CB75" s="38"/>
      <c r="CC75" s="38"/>
      <c r="CD75" s="38"/>
      <c r="CE75" s="38"/>
      <c r="CF75" s="38"/>
      <c r="CG75" s="27"/>
    </row>
    <row r="76" spans="1:85" ht="12.75">
      <c r="A76" s="43">
        <v>603061</v>
      </c>
      <c r="B76" s="54" t="s">
        <v>140</v>
      </c>
      <c r="C76" s="30">
        <f t="shared" si="6"/>
        <v>0</v>
      </c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6"/>
      <c r="BW76" s="56"/>
      <c r="BX76" s="37"/>
      <c r="BY76" s="37"/>
      <c r="BZ76" s="37"/>
      <c r="CA76" s="38"/>
      <c r="CB76" s="38"/>
      <c r="CC76" s="38"/>
      <c r="CD76" s="38"/>
      <c r="CE76" s="38"/>
      <c r="CF76" s="38"/>
      <c r="CG76" s="27"/>
    </row>
    <row r="77" spans="1:85" ht="12.75">
      <c r="A77" s="43">
        <v>603062</v>
      </c>
      <c r="B77" s="54" t="s">
        <v>141</v>
      </c>
      <c r="C77" s="30">
        <f t="shared" si="6"/>
        <v>0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6"/>
      <c r="BW77" s="56"/>
      <c r="BX77" s="37"/>
      <c r="BY77" s="37"/>
      <c r="BZ77" s="37"/>
      <c r="CA77" s="38"/>
      <c r="CB77" s="38"/>
      <c r="CC77" s="38"/>
      <c r="CD77" s="38"/>
      <c r="CE77" s="38"/>
      <c r="CF77" s="38"/>
      <c r="CG77" s="27"/>
    </row>
    <row r="78" spans="1:85" ht="12.75">
      <c r="A78" s="39">
        <v>60307</v>
      </c>
      <c r="B78" s="40" t="s">
        <v>143</v>
      </c>
      <c r="C78" s="41">
        <f t="shared" si="6"/>
        <v>366186.41</v>
      </c>
      <c r="D78" s="51">
        <f>D79+D80+D81</f>
        <v>50033.83</v>
      </c>
      <c r="E78" s="52">
        <f aca="true" t="shared" si="37" ref="E78:BQ78">E79+E80+E81</f>
        <v>0</v>
      </c>
      <c r="F78" s="52">
        <f t="shared" si="37"/>
        <v>0</v>
      </c>
      <c r="G78" s="52">
        <f t="shared" si="37"/>
        <v>13655.529999999999</v>
      </c>
      <c r="H78" s="52">
        <f t="shared" si="37"/>
        <v>0</v>
      </c>
      <c r="I78" s="52">
        <f t="shared" si="37"/>
        <v>1966.3999999999999</v>
      </c>
      <c r="J78" s="52">
        <f t="shared" si="37"/>
        <v>0</v>
      </c>
      <c r="K78" s="52">
        <f t="shared" si="37"/>
        <v>0</v>
      </c>
      <c r="L78" s="52">
        <f t="shared" si="37"/>
        <v>105256.73</v>
      </c>
      <c r="M78" s="52">
        <f t="shared" si="37"/>
        <v>33701.82</v>
      </c>
      <c r="N78" s="52">
        <f t="shared" si="37"/>
        <v>88542.37999999999</v>
      </c>
      <c r="O78" s="52">
        <f t="shared" si="37"/>
        <v>0</v>
      </c>
      <c r="P78" s="52">
        <f t="shared" si="37"/>
        <v>600.84</v>
      </c>
      <c r="Q78" s="52">
        <f t="shared" si="37"/>
        <v>6609.26</v>
      </c>
      <c r="R78" s="52">
        <f t="shared" si="37"/>
        <v>0</v>
      </c>
      <c r="S78" s="52">
        <f t="shared" si="37"/>
        <v>3550.44</v>
      </c>
      <c r="T78" s="52">
        <f t="shared" si="37"/>
        <v>3987.42</v>
      </c>
      <c r="U78" s="52">
        <f t="shared" si="37"/>
        <v>0</v>
      </c>
      <c r="V78" s="52">
        <f t="shared" si="37"/>
        <v>1584.04</v>
      </c>
      <c r="W78" s="52">
        <f t="shared" si="37"/>
        <v>0</v>
      </c>
      <c r="X78" s="52">
        <f t="shared" si="37"/>
        <v>0</v>
      </c>
      <c r="Y78" s="52">
        <f t="shared" si="37"/>
        <v>0</v>
      </c>
      <c r="Z78" s="52">
        <f t="shared" si="37"/>
        <v>6117.67</v>
      </c>
      <c r="AA78" s="52">
        <f t="shared" si="37"/>
        <v>0</v>
      </c>
      <c r="AB78" s="52">
        <f t="shared" si="37"/>
        <v>0</v>
      </c>
      <c r="AC78" s="52">
        <f t="shared" si="37"/>
        <v>1201.69</v>
      </c>
      <c r="AD78" s="52">
        <f t="shared" si="37"/>
        <v>0</v>
      </c>
      <c r="AE78" s="52">
        <f t="shared" si="37"/>
        <v>0</v>
      </c>
      <c r="AF78" s="52">
        <f t="shared" si="37"/>
        <v>0</v>
      </c>
      <c r="AG78" s="52">
        <f>AG79+AG80+AG81</f>
        <v>0</v>
      </c>
      <c r="AH78" s="52">
        <f>AH79+AH80+AH81</f>
        <v>0</v>
      </c>
      <c r="AI78" s="52">
        <f>AI79+AI80+AI81</f>
        <v>0</v>
      </c>
      <c r="AJ78" s="52">
        <f t="shared" si="37"/>
        <v>0</v>
      </c>
      <c r="AK78" s="52">
        <f t="shared" si="37"/>
        <v>0</v>
      </c>
      <c r="AL78" s="52">
        <f t="shared" si="37"/>
        <v>0</v>
      </c>
      <c r="AM78" s="52">
        <f>AM79+AM80+AM81</f>
        <v>0</v>
      </c>
      <c r="AN78" s="52">
        <f t="shared" si="37"/>
        <v>0</v>
      </c>
      <c r="AO78" s="52">
        <f>AO79+AO80+AO81</f>
        <v>0</v>
      </c>
      <c r="AP78" s="52">
        <f>AP79+AP80+AP81</f>
        <v>0</v>
      </c>
      <c r="AQ78" s="52">
        <f>AQ79+AQ80+AQ81</f>
        <v>0</v>
      </c>
      <c r="AR78" s="52">
        <f t="shared" si="37"/>
        <v>0</v>
      </c>
      <c r="AS78" s="52">
        <f t="shared" si="37"/>
        <v>0</v>
      </c>
      <c r="AT78" s="52">
        <f t="shared" si="37"/>
        <v>22012.690000000002</v>
      </c>
      <c r="AU78" s="52">
        <f t="shared" si="37"/>
        <v>0</v>
      </c>
      <c r="AV78" s="52">
        <f t="shared" si="37"/>
        <v>0</v>
      </c>
      <c r="AW78" s="52">
        <f t="shared" si="37"/>
        <v>0</v>
      </c>
      <c r="AX78" s="52">
        <f t="shared" si="37"/>
        <v>0</v>
      </c>
      <c r="AY78" s="52">
        <f t="shared" si="37"/>
        <v>0</v>
      </c>
      <c r="AZ78" s="52">
        <f t="shared" si="37"/>
        <v>0</v>
      </c>
      <c r="BA78" s="52">
        <f t="shared" si="37"/>
        <v>0</v>
      </c>
      <c r="BB78" s="52">
        <f t="shared" si="37"/>
        <v>0</v>
      </c>
      <c r="BC78" s="52">
        <f t="shared" si="37"/>
        <v>7920.2</v>
      </c>
      <c r="BD78" s="52">
        <f>BD79+BD80+BD81</f>
        <v>0</v>
      </c>
      <c r="BE78" s="52">
        <f t="shared" si="37"/>
        <v>0</v>
      </c>
      <c r="BF78" s="52">
        <f t="shared" si="37"/>
        <v>546.23</v>
      </c>
      <c r="BG78" s="52">
        <f t="shared" si="37"/>
        <v>1474.79</v>
      </c>
      <c r="BH78" s="52">
        <f t="shared" si="37"/>
        <v>109.25</v>
      </c>
      <c r="BI78" s="52">
        <f t="shared" si="37"/>
        <v>0</v>
      </c>
      <c r="BJ78" s="52">
        <f>BJ79+BJ80+BJ81</f>
        <v>0</v>
      </c>
      <c r="BK78" s="52">
        <f t="shared" si="37"/>
        <v>0</v>
      </c>
      <c r="BL78" s="52">
        <f t="shared" si="37"/>
        <v>0</v>
      </c>
      <c r="BM78" s="52">
        <f t="shared" si="37"/>
        <v>0</v>
      </c>
      <c r="BN78" s="52">
        <f t="shared" si="37"/>
        <v>0</v>
      </c>
      <c r="BO78" s="52">
        <f t="shared" si="37"/>
        <v>0</v>
      </c>
      <c r="BP78" s="53">
        <f t="shared" si="37"/>
        <v>0</v>
      </c>
      <c r="BQ78" s="53">
        <f t="shared" si="37"/>
        <v>0</v>
      </c>
      <c r="BR78" s="53">
        <f aca="true" t="shared" si="38" ref="BR78:BW78">BR79+BR80+BR81</f>
        <v>0</v>
      </c>
      <c r="BS78" s="53">
        <f t="shared" si="38"/>
        <v>0</v>
      </c>
      <c r="BT78" s="53">
        <f t="shared" si="38"/>
        <v>0</v>
      </c>
      <c r="BU78" s="53">
        <f t="shared" si="38"/>
        <v>14966.449999999999</v>
      </c>
      <c r="BV78" s="52">
        <f t="shared" si="38"/>
        <v>2348.75</v>
      </c>
      <c r="BW78" s="52">
        <f t="shared" si="38"/>
        <v>0</v>
      </c>
      <c r="BX78" s="37"/>
      <c r="BY78" s="37"/>
      <c r="BZ78" s="37"/>
      <c r="CA78" s="38"/>
      <c r="CB78" s="38"/>
      <c r="CC78" s="38"/>
      <c r="CD78" s="38"/>
      <c r="CE78" s="38"/>
      <c r="CF78" s="38"/>
      <c r="CG78" s="27"/>
    </row>
    <row r="79" spans="1:85" ht="12.75">
      <c r="A79" s="43">
        <v>603071</v>
      </c>
      <c r="B79" s="54" t="s">
        <v>144</v>
      </c>
      <c r="C79" s="30">
        <f t="shared" si="6"/>
        <v>313107.6699999999</v>
      </c>
      <c r="D79" s="55">
        <f>HLOOKUP(D11,'[1]PIVOT_TABLE_GT'!$A$2:$DV$56,30,FALSE)</f>
        <v>42781.42</v>
      </c>
      <c r="E79" s="55">
        <f>HLOOKUP(E11,'[1]PIVOT_TABLE_GT'!$A$2:$DV$56,30,FALSE)</f>
        <v>0</v>
      </c>
      <c r="F79" s="55">
        <f>HLOOKUP(F11,'[1]PIVOT_TABLE_GT'!$A$2:$DV$56,30,FALSE)</f>
        <v>0</v>
      </c>
      <c r="G79" s="55">
        <f>HLOOKUP(G11,'[1]PIVOT_TABLE_GT'!$A$2:$DV$56,30,FALSE)</f>
        <v>11676.16</v>
      </c>
      <c r="H79" s="55">
        <f>HLOOKUP(H11,'[1]PIVOT_TABLE_GT'!$A$2:$DV$56,30,FALSE)</f>
        <v>0</v>
      </c>
      <c r="I79" s="55">
        <f>HLOOKUP(I11,'[1]PIVOT_TABLE_GT'!$A$2:$DV$56,30,FALSE)</f>
        <v>1681.37</v>
      </c>
      <c r="J79" s="55">
        <f>HLOOKUP(J11,'[1]PIVOT_TABLE_GT'!$A$2:$DV$56,30,FALSE)</f>
        <v>0</v>
      </c>
      <c r="K79" s="55">
        <f>HLOOKUP(K11,'[1]PIVOT_TABLE_GT'!$A$2:$DV$56,30,FALSE)</f>
        <v>0</v>
      </c>
      <c r="L79" s="55">
        <f>HLOOKUP(L11,'[1]PIVOT_TABLE_GT'!$A$2:$DV$56,30,FALSE)</f>
        <v>89999.76</v>
      </c>
      <c r="M79" s="55">
        <f>HLOOKUP(M11,'[1]PIVOT_TABLE_GT'!$A$2:$DV$56,30,FALSE)</f>
        <v>28816.74</v>
      </c>
      <c r="N79" s="55">
        <f>HLOOKUP(N11,'[1]PIVOT_TABLE_GT'!$A$2:$DV$56,30,FALSE)</f>
        <v>75708.15</v>
      </c>
      <c r="O79" s="55">
        <f>HLOOKUP(O11,'[1]PIVOT_TABLE_GT'!$A$2:$DV$56,30,FALSE)</f>
        <v>0</v>
      </c>
      <c r="P79" s="55">
        <f>HLOOKUP(P11,'[1]PIVOT_TABLE_GT'!$A$2:$DV$56,30,FALSE)</f>
        <v>513.75</v>
      </c>
      <c r="Q79" s="55">
        <f>HLOOKUP(Q11,'[1]PIVOT_TABLE_GT'!$A$2:$DV$56,30,FALSE)</f>
        <v>5651.25</v>
      </c>
      <c r="R79" s="55">
        <f>HLOOKUP(R11,'[1]PIVOT_TABLE_GT'!$A$2:$DV$56,30,FALSE)</f>
        <v>0</v>
      </c>
      <c r="S79" s="55">
        <f>HLOOKUP(S11,'[1]PIVOT_TABLE_GT'!$A$2:$DV$56,30,FALSE)</f>
        <v>3035.8</v>
      </c>
      <c r="T79" s="55">
        <f>HLOOKUP(T11,'[1]PIVOT_TABLE_GT'!$A$2:$DV$56,30,FALSE)</f>
        <v>3409.44</v>
      </c>
      <c r="U79" s="55">
        <f>HLOOKUP(U11,'[1]PIVOT_TABLE_GT'!$A$2:$DV$56,30,FALSE)</f>
        <v>0</v>
      </c>
      <c r="V79" s="55">
        <f>HLOOKUP(V11,'[1]PIVOT_TABLE_GT'!$A$2:$DV$56,30,FALSE)</f>
        <v>1354.43</v>
      </c>
      <c r="W79" s="55">
        <f>HLOOKUP(W11,'[1]PIVOT_TABLE_GT'!$A$2:$DV$56,30,FALSE)</f>
        <v>0</v>
      </c>
      <c r="X79" s="55">
        <f>HLOOKUP(X11,'[1]PIVOT_TABLE_GT'!$A$2:$DV$56,30,FALSE)</f>
        <v>0</v>
      </c>
      <c r="Y79" s="55">
        <f>HLOOKUP(Y11,'[1]PIVOT_TABLE_GT'!$A$2:$DV$56,30,FALSE)</f>
        <v>0</v>
      </c>
      <c r="Z79" s="55">
        <f>HLOOKUP(Z11,'[1]PIVOT_TABLE_GT'!$A$2:$DV$56,30,FALSE)</f>
        <v>5230.91</v>
      </c>
      <c r="AA79" s="55">
        <f>HLOOKUP(AA11,'[1]PIVOT_TABLE_GT'!$A$2:$DV$56,30,FALSE)</f>
        <v>0</v>
      </c>
      <c r="AB79" s="55">
        <f>HLOOKUP(AB11,'[1]PIVOT_TABLE_GT'!$A$2:$DV$56,30,FALSE)</f>
        <v>0</v>
      </c>
      <c r="AC79" s="55">
        <f>HLOOKUP(AC11,'[1]PIVOT_TABLE_GT'!$A$2:$DV$56,30,FALSE)</f>
        <v>1027.51</v>
      </c>
      <c r="AD79" s="55">
        <f>HLOOKUP(AD11,'[1]PIVOT_TABLE_GT'!$A$2:$DV$56,30,FALSE)</f>
        <v>0</v>
      </c>
      <c r="AE79" s="55">
        <f>HLOOKUP(AE11,'[1]PIVOT_TABLE_GT'!$A$2:$DV$56,30,FALSE)</f>
        <v>0</v>
      </c>
      <c r="AF79" s="55">
        <f>HLOOKUP(AF11,'[1]PIVOT_TABLE_GT'!$A$2:$DV$56,30,FALSE)</f>
        <v>0</v>
      </c>
      <c r="AG79" s="55">
        <f>HLOOKUP(AG11,'[1]PIVOT_TABLE_GT'!$A$2:$DV$56,30,FALSE)</f>
        <v>0</v>
      </c>
      <c r="AH79" s="55">
        <f>HLOOKUP(AH11,'[1]PIVOT_TABLE_GT'!$A$2:$DV$56,30,FALSE)</f>
        <v>0</v>
      </c>
      <c r="AI79" s="55">
        <f>HLOOKUP(AI11,'[1]PIVOT_TABLE_GT'!$A$2:$DV$56,30,FALSE)</f>
        <v>0</v>
      </c>
      <c r="AJ79" s="55">
        <f>HLOOKUP(AJ11,'[1]PIVOT_TABLE_GT'!$A$2:$DV$56,30,FALSE)</f>
        <v>0</v>
      </c>
      <c r="AK79" s="55">
        <f>HLOOKUP(AK11,'[1]PIVOT_TABLE_GT'!$A$2:$DV$56,30,FALSE)</f>
        <v>0</v>
      </c>
      <c r="AL79" s="55">
        <f>HLOOKUP(AL11,'[1]PIVOT_TABLE_GT'!$A$2:$DV$56,30,FALSE)</f>
        <v>0</v>
      </c>
      <c r="AM79" s="55">
        <f>HLOOKUP(AM11,'[1]PIVOT_TABLE_GT'!$A$2:$DV$56,30,FALSE)</f>
        <v>0</v>
      </c>
      <c r="AN79" s="55">
        <f>HLOOKUP(AN11,'[1]PIVOT_TABLE_GT'!$A$2:$DV$56,30,FALSE)</f>
        <v>0</v>
      </c>
      <c r="AO79" s="55">
        <f>HLOOKUP(AO11,'[1]PIVOT_TABLE_GT'!$A$2:$DV$56,30,FALSE)</f>
        <v>0</v>
      </c>
      <c r="AP79" s="55">
        <f>HLOOKUP(AP11,'[1]PIVOT_TABLE_GT'!$A$2:$DV$56,30,FALSE)</f>
        <v>0</v>
      </c>
      <c r="AQ79" s="55">
        <f>HLOOKUP(AQ11,'[1]PIVOT_TABLE_GT'!$A$2:$DV$56,30,FALSE)</f>
        <v>0</v>
      </c>
      <c r="AR79" s="55">
        <f>HLOOKUP(AR11,'[1]PIVOT_TABLE_GT'!$A$2:$DV$56,30,FALSE)</f>
        <v>0</v>
      </c>
      <c r="AS79" s="55">
        <f>HLOOKUP(AS11,'[1]PIVOT_TABLE_GT'!$A$2:$DV$56,30,FALSE)</f>
        <v>0</v>
      </c>
      <c r="AT79" s="55">
        <f>HLOOKUP(AT11,'[1]PIVOT_TABLE_GT'!$A$2:$DV$56,30,FALSE)</f>
        <v>18821.95</v>
      </c>
      <c r="AU79" s="55">
        <f>HLOOKUP(AU11,'[1]PIVOT_TABLE_GT'!$A$2:$DV$56,30,FALSE)</f>
        <v>0</v>
      </c>
      <c r="AV79" s="55">
        <f>HLOOKUP(AV11,'[1]PIVOT_TABLE_GT'!$A$2:$DV$56,30,FALSE)</f>
        <v>0</v>
      </c>
      <c r="AW79" s="55">
        <f>HLOOKUP(AW11,'[1]PIVOT_TABLE_GT'!$A$2:$DV$56,30,FALSE)</f>
        <v>0</v>
      </c>
      <c r="AX79" s="55">
        <f>HLOOKUP(AX11,'[1]PIVOT_TABLE_GT'!$A$2:$DV$56,30,FALSE)</f>
        <v>0</v>
      </c>
      <c r="AY79" s="55">
        <f>HLOOKUP(AY11,'[1]PIVOT_TABLE_GT'!$A$2:$DV$56,30,FALSE)</f>
        <v>0</v>
      </c>
      <c r="AZ79" s="55">
        <f>HLOOKUP(AZ11,'[1]PIVOT_TABLE_GT'!$A$2:$DV$56,30,FALSE)</f>
        <v>0</v>
      </c>
      <c r="BA79" s="55">
        <f>HLOOKUP(BA11,'[1]PIVOT_TABLE_GT'!$A$2:$DV$56,30,FALSE)</f>
        <v>0</v>
      </c>
      <c r="BB79" s="55">
        <f>HLOOKUP(BB11,'[1]PIVOT_TABLE_GT'!$A$2:$DV$56,30,FALSE)</f>
        <v>0</v>
      </c>
      <c r="BC79" s="55">
        <f>HLOOKUP(BC11,'[1]PIVOT_TABLE_GT'!$A$2:$DV$56,30,FALSE)</f>
        <v>6772.17</v>
      </c>
      <c r="BD79" s="55">
        <f>HLOOKUP(BD11,'[1]PIVOT_TABLE_GT'!$A$2:$DV$56,30,FALSE)</f>
        <v>0</v>
      </c>
      <c r="BE79" s="55">
        <f>HLOOKUP(BE11,'[1]PIVOT_TABLE_GT'!$A$2:$DV$56,30,FALSE)</f>
        <v>0</v>
      </c>
      <c r="BF79" s="55">
        <f>HLOOKUP(BF11,'[1]PIVOT_TABLE_GT'!$A$2:$DV$56,30,FALSE)</f>
        <v>467.06</v>
      </c>
      <c r="BG79" s="55">
        <f>HLOOKUP(BG11,'[1]PIVOT_TABLE_GT'!$A$2:$DV$56,30,FALSE)</f>
        <v>1261.02</v>
      </c>
      <c r="BH79" s="55">
        <f>HLOOKUP(BH11,'[1]PIVOT_TABLE_GT'!$A$2:$DV$56,30,FALSE)</f>
        <v>93.42</v>
      </c>
      <c r="BI79" s="55">
        <f>HLOOKUP(BI11,'[1]PIVOT_TABLE_GT'!$A$2:$DV$56,30,FALSE)</f>
        <v>0</v>
      </c>
      <c r="BJ79" s="55">
        <f>HLOOKUP(BJ11,'[1]PIVOT_TABLE_GT'!$A$2:$DV$56,30,FALSE)</f>
        <v>0</v>
      </c>
      <c r="BK79" s="55">
        <f>HLOOKUP(BK11,'[1]PIVOT_TABLE_GT'!$A$2:$DV$56,30,FALSE)</f>
        <v>0</v>
      </c>
      <c r="BL79" s="55">
        <f>HLOOKUP(BL11,'[1]PIVOT_TABLE_GT'!$A$2:$DV$56,30,FALSE)</f>
        <v>0</v>
      </c>
      <c r="BM79" s="55">
        <f>HLOOKUP(BM11,'[1]PIVOT_TABLE_GT'!$A$2:$DV$56,30,FALSE)</f>
        <v>0</v>
      </c>
      <c r="BN79" s="55">
        <f>HLOOKUP(BN11,'[1]PIVOT_TABLE_GT'!$A$2:$DV$56,30,FALSE)</f>
        <v>0</v>
      </c>
      <c r="BO79" s="55">
        <f>HLOOKUP(BO11,'[1]PIVOT_TABLE_GT'!$A$2:$DV$56,30,FALSE)</f>
        <v>0</v>
      </c>
      <c r="BP79" s="55">
        <f>HLOOKUP(BP11,'[1]PIVOT_TABLE_GT'!$A$2:$DV$56,30,FALSE)</f>
        <v>0</v>
      </c>
      <c r="BQ79" s="55">
        <f>HLOOKUP(BQ11,'[1]PIVOT_TABLE_GT'!$A$2:$DV$56,30,FALSE)</f>
        <v>0</v>
      </c>
      <c r="BR79" s="55">
        <f>HLOOKUP(BR11,'[1]PIVOT_TABLE_GT'!$A$2:$DV$56,30,FALSE)</f>
        <v>0</v>
      </c>
      <c r="BS79" s="55">
        <f>HLOOKUP(BS11,'[1]PIVOT_TABLE_GT'!$A$2:$DV$56,30,FALSE)</f>
        <v>0</v>
      </c>
      <c r="BT79" s="55">
        <f>HLOOKUP(BT11,'[1]PIVOT_TABLE_GT'!$A$2:$DV$56,30,FALSE)</f>
        <v>0</v>
      </c>
      <c r="BU79" s="55">
        <f>HLOOKUP(BU11,'[1]PIVOT_TABLE_GT'!$A$2:$DV$56,30,FALSE)</f>
        <v>12797.06</v>
      </c>
      <c r="BV79" s="55">
        <f>HLOOKUP(BV11,'[1]PIVOT_TABLE_GT'!$A$2:$DV$56,30,FALSE)</f>
        <v>2008.3</v>
      </c>
      <c r="BW79" s="55">
        <f>HLOOKUP(BW11,'[1]PIVOT_TABLE_GT'!$A$2:$DV$56,30,FALSE)</f>
        <v>0</v>
      </c>
      <c r="BX79" s="37"/>
      <c r="BY79" s="37"/>
      <c r="BZ79" s="37"/>
      <c r="CA79" s="38"/>
      <c r="CB79" s="38"/>
      <c r="CC79" s="38"/>
      <c r="CD79" s="38"/>
      <c r="CE79" s="38"/>
      <c r="CF79" s="38"/>
      <c r="CG79" s="27"/>
    </row>
    <row r="80" spans="1:85" ht="12.75">
      <c r="A80" s="43">
        <v>603072</v>
      </c>
      <c r="B80" s="54" t="s">
        <v>145</v>
      </c>
      <c r="C80" s="30">
        <f t="shared" si="6"/>
        <v>53078.73999999999</v>
      </c>
      <c r="D80" s="55">
        <f>HLOOKUP(D11,'[1]PIVOT_TABLE_GT'!$A$2:$DV$56,41,FALSE)</f>
        <v>7252.41</v>
      </c>
      <c r="E80" s="55">
        <f>HLOOKUP(E11,'[1]PIVOT_TABLE_GT'!$A$2:$DV$56,41,FALSE)</f>
        <v>0</v>
      </c>
      <c r="F80" s="55">
        <f>HLOOKUP(F11,'[1]PIVOT_TABLE_GT'!$A$2:$DV$56,41,FALSE)</f>
        <v>0</v>
      </c>
      <c r="G80" s="55">
        <f>HLOOKUP(G11,'[1]PIVOT_TABLE_GT'!$A$2:$DV$56,41,FALSE)</f>
        <v>1979.37</v>
      </c>
      <c r="H80" s="55">
        <f>HLOOKUP(H11,'[1]PIVOT_TABLE_GT'!$A$2:$DV$56,41,FALSE)</f>
        <v>0</v>
      </c>
      <c r="I80" s="55">
        <f>HLOOKUP(I11,'[1]PIVOT_TABLE_GT'!$A$2:$DV$56,41,FALSE)</f>
        <v>285.03</v>
      </c>
      <c r="J80" s="55">
        <f>HLOOKUP(J11,'[1]PIVOT_TABLE_GT'!$A$2:$DV$56,41,FALSE)</f>
        <v>0</v>
      </c>
      <c r="K80" s="55">
        <f>HLOOKUP(K11,'[1]PIVOT_TABLE_GT'!$A$2:$DV$56,41,FALSE)</f>
        <v>0</v>
      </c>
      <c r="L80" s="55">
        <f>HLOOKUP(L11,'[1]PIVOT_TABLE_GT'!$A$2:$DV$56,41,FALSE)</f>
        <v>15256.97</v>
      </c>
      <c r="M80" s="55">
        <f>HLOOKUP(M11,'[1]PIVOT_TABLE_GT'!$A$2:$DV$56,41,FALSE)</f>
        <v>4885.08</v>
      </c>
      <c r="N80" s="55">
        <f>HLOOKUP(N11,'[1]PIVOT_TABLE_GT'!$A$2:$DV$56,41,FALSE)</f>
        <v>12834.23</v>
      </c>
      <c r="O80" s="55">
        <f>HLOOKUP(O11,'[1]PIVOT_TABLE_GT'!$A$2:$DV$56,41,FALSE)</f>
        <v>0</v>
      </c>
      <c r="P80" s="55">
        <f>HLOOKUP(P11,'[1]PIVOT_TABLE_GT'!$A$2:$DV$56,41,FALSE)</f>
        <v>87.09</v>
      </c>
      <c r="Q80" s="55">
        <f>HLOOKUP(Q11,'[1]PIVOT_TABLE_GT'!$A$2:$DV$56,41,FALSE)</f>
        <v>958.01</v>
      </c>
      <c r="R80" s="55">
        <f>HLOOKUP(R11,'[1]PIVOT_TABLE_GT'!$A$2:$DV$56,41,FALSE)</f>
        <v>0</v>
      </c>
      <c r="S80" s="55">
        <f>HLOOKUP(S11,'[1]PIVOT_TABLE_GT'!$A$2:$DV$56,41,FALSE)</f>
        <v>514.64</v>
      </c>
      <c r="T80" s="55">
        <f>HLOOKUP(T11,'[1]PIVOT_TABLE_GT'!$A$2:$DV$56,41,FALSE)</f>
        <v>577.98</v>
      </c>
      <c r="U80" s="55">
        <f>HLOOKUP(U11,'[1]PIVOT_TABLE_GT'!$A$2:$DV$56,41,FALSE)</f>
        <v>0</v>
      </c>
      <c r="V80" s="55">
        <f>HLOOKUP(V11,'[1]PIVOT_TABLE_GT'!$A$2:$DV$56,41,FALSE)</f>
        <v>229.61</v>
      </c>
      <c r="W80" s="55">
        <f>HLOOKUP(W11,'[1]PIVOT_TABLE_GT'!$A$2:$DV$56,41,FALSE)</f>
        <v>0</v>
      </c>
      <c r="X80" s="55">
        <f>HLOOKUP(X11,'[1]PIVOT_TABLE_GT'!$A$2:$DV$56,41,FALSE)</f>
        <v>0</v>
      </c>
      <c r="Y80" s="55">
        <f>HLOOKUP(Y11,'[1]PIVOT_TABLE_GT'!$A$2:$DV$56,41,FALSE)</f>
        <v>0</v>
      </c>
      <c r="Z80" s="55">
        <f>HLOOKUP(Z11,'[1]PIVOT_TABLE_GT'!$A$2:$DV$56,41,FALSE)</f>
        <v>886.76</v>
      </c>
      <c r="AA80" s="55">
        <f>HLOOKUP(AA11,'[1]PIVOT_TABLE_GT'!$A$2:$DV$56,41,FALSE)</f>
        <v>0</v>
      </c>
      <c r="AB80" s="55">
        <f>HLOOKUP(AB11,'[1]PIVOT_TABLE_GT'!$A$2:$DV$56,41,FALSE)</f>
        <v>0</v>
      </c>
      <c r="AC80" s="55">
        <f>HLOOKUP(AC11,'[1]PIVOT_TABLE_GT'!$A$2:$DV$56,41,FALSE)</f>
        <v>174.18</v>
      </c>
      <c r="AD80" s="55">
        <f>HLOOKUP(AD11,'[1]PIVOT_TABLE_GT'!$A$2:$DV$56,41,FALSE)</f>
        <v>0</v>
      </c>
      <c r="AE80" s="55">
        <f>HLOOKUP(AE11,'[1]PIVOT_TABLE_GT'!$A$2:$DV$56,41,FALSE)</f>
        <v>0</v>
      </c>
      <c r="AF80" s="55">
        <f>HLOOKUP(AF11,'[1]PIVOT_TABLE_GT'!$A$2:$DV$56,41,FALSE)</f>
        <v>0</v>
      </c>
      <c r="AG80" s="55">
        <f>HLOOKUP(AG11,'[1]PIVOT_TABLE_GT'!$A$2:$DV$56,41,FALSE)</f>
        <v>0</v>
      </c>
      <c r="AH80" s="55">
        <f>HLOOKUP(AH11,'[1]PIVOT_TABLE_GT'!$A$2:$DV$56,41,FALSE)</f>
        <v>0</v>
      </c>
      <c r="AI80" s="55">
        <f>HLOOKUP(AI11,'[1]PIVOT_TABLE_GT'!$A$2:$DV$56,41,FALSE)</f>
        <v>0</v>
      </c>
      <c r="AJ80" s="55">
        <f>HLOOKUP(AJ11,'[1]PIVOT_TABLE_GT'!$A$2:$DV$56,41,FALSE)</f>
        <v>0</v>
      </c>
      <c r="AK80" s="55">
        <f>HLOOKUP(AK11,'[1]PIVOT_TABLE_GT'!$A$2:$DV$56,41,FALSE)</f>
        <v>0</v>
      </c>
      <c r="AL80" s="55">
        <f>HLOOKUP(AL11,'[1]PIVOT_TABLE_GT'!$A$2:$DV$56,41,FALSE)</f>
        <v>0</v>
      </c>
      <c r="AM80" s="55">
        <f>HLOOKUP(AM11,'[1]PIVOT_TABLE_GT'!$A$2:$DV$56,41,FALSE)</f>
        <v>0</v>
      </c>
      <c r="AN80" s="55">
        <f>HLOOKUP(AN11,'[1]PIVOT_TABLE_GT'!$A$2:$DV$56,41,FALSE)</f>
        <v>0</v>
      </c>
      <c r="AO80" s="55">
        <f>HLOOKUP(AO11,'[1]PIVOT_TABLE_GT'!$A$2:$DV$56,41,FALSE)</f>
        <v>0</v>
      </c>
      <c r="AP80" s="55">
        <f>HLOOKUP(AP11,'[1]PIVOT_TABLE_GT'!$A$2:$DV$56,41,FALSE)</f>
        <v>0</v>
      </c>
      <c r="AQ80" s="55">
        <f>HLOOKUP(AQ11,'[1]PIVOT_TABLE_GT'!$A$2:$DV$56,41,FALSE)</f>
        <v>0</v>
      </c>
      <c r="AR80" s="55">
        <f>HLOOKUP(AR11,'[1]PIVOT_TABLE_GT'!$A$2:$DV$56,41,FALSE)</f>
        <v>0</v>
      </c>
      <c r="AS80" s="55">
        <f>HLOOKUP(AS11,'[1]PIVOT_TABLE_GT'!$A$2:$DV$56,41,FALSE)</f>
        <v>0</v>
      </c>
      <c r="AT80" s="55">
        <f>HLOOKUP(AT11,'[1]PIVOT_TABLE_GT'!$A$2:$DV$56,41,FALSE)</f>
        <v>3190.74</v>
      </c>
      <c r="AU80" s="55">
        <f>HLOOKUP(AU11,'[1]PIVOT_TABLE_GT'!$A$2:$DV$56,41,FALSE)</f>
        <v>0</v>
      </c>
      <c r="AV80" s="55">
        <f>HLOOKUP(AV11,'[1]PIVOT_TABLE_GT'!$A$2:$DV$56,41,FALSE)</f>
        <v>0</v>
      </c>
      <c r="AW80" s="55">
        <f>HLOOKUP(AW11,'[1]PIVOT_TABLE_GT'!$A$2:$DV$56,41,FALSE)</f>
        <v>0</v>
      </c>
      <c r="AX80" s="55">
        <f>HLOOKUP(AX11,'[1]PIVOT_TABLE_GT'!$A$2:$DV$56,41,FALSE)</f>
        <v>0</v>
      </c>
      <c r="AY80" s="55">
        <f>HLOOKUP(AY11,'[1]PIVOT_TABLE_GT'!$A$2:$DV$56,41,FALSE)</f>
        <v>0</v>
      </c>
      <c r="AZ80" s="55">
        <f>HLOOKUP(AZ11,'[1]PIVOT_TABLE_GT'!$A$2:$DV$56,41,FALSE)</f>
        <v>0</v>
      </c>
      <c r="BA80" s="55">
        <f>HLOOKUP(BA11,'[1]PIVOT_TABLE_GT'!$A$2:$DV$56,41,FALSE)</f>
        <v>0</v>
      </c>
      <c r="BB80" s="55">
        <f>HLOOKUP(BB11,'[1]PIVOT_TABLE_GT'!$A$2:$DV$56,41,FALSE)</f>
        <v>0</v>
      </c>
      <c r="BC80" s="55">
        <f>HLOOKUP(BC11,'[1]PIVOT_TABLE_GT'!$A$2:$DV$56,41,FALSE)</f>
        <v>1148.03</v>
      </c>
      <c r="BD80" s="55">
        <f>HLOOKUP(BD11,'[1]PIVOT_TABLE_GT'!$A$2:$DV$56,41,FALSE)</f>
        <v>0</v>
      </c>
      <c r="BE80" s="55">
        <f>HLOOKUP(BE11,'[1]PIVOT_TABLE_GT'!$A$2:$DV$56,41,FALSE)</f>
        <v>0</v>
      </c>
      <c r="BF80" s="55">
        <f>HLOOKUP(BF11,'[1]PIVOT_TABLE_GT'!$A$2:$DV$56,41,FALSE)</f>
        <v>79.17</v>
      </c>
      <c r="BG80" s="55">
        <f>HLOOKUP(BG11,'[1]PIVOT_TABLE_GT'!$A$2:$DV$56,41,FALSE)</f>
        <v>213.77</v>
      </c>
      <c r="BH80" s="55">
        <f>HLOOKUP(BH11,'[1]PIVOT_TABLE_GT'!$A$2:$DV$56,41,FALSE)</f>
        <v>15.83</v>
      </c>
      <c r="BI80" s="55">
        <f>HLOOKUP(BI11,'[1]PIVOT_TABLE_GT'!$A$2:$DV$56,41,FALSE)</f>
        <v>0</v>
      </c>
      <c r="BJ80" s="55">
        <f>HLOOKUP(BJ11,'[1]PIVOT_TABLE_GT'!$A$2:$DV$56,41,FALSE)</f>
        <v>0</v>
      </c>
      <c r="BK80" s="55">
        <f>HLOOKUP(BK11,'[1]PIVOT_TABLE_GT'!$A$2:$DV$56,41,FALSE)</f>
        <v>0</v>
      </c>
      <c r="BL80" s="55">
        <f>HLOOKUP(BL11,'[1]PIVOT_TABLE_GT'!$A$2:$DV$56,41,FALSE)</f>
        <v>0</v>
      </c>
      <c r="BM80" s="55">
        <f>HLOOKUP(BM11,'[1]PIVOT_TABLE_GT'!$A$2:$DV$56,41,FALSE)</f>
        <v>0</v>
      </c>
      <c r="BN80" s="55">
        <f>HLOOKUP(BN11,'[1]PIVOT_TABLE_GT'!$A$2:$DV$56,41,FALSE)</f>
        <v>0</v>
      </c>
      <c r="BO80" s="55">
        <f>HLOOKUP(BO11,'[1]PIVOT_TABLE_GT'!$A$2:$DV$56,41,FALSE)</f>
        <v>0</v>
      </c>
      <c r="BP80" s="55">
        <f>HLOOKUP(BP11,'[1]PIVOT_TABLE_GT'!$A$2:$DV$56,41,FALSE)</f>
        <v>0</v>
      </c>
      <c r="BQ80" s="55">
        <f>HLOOKUP(BQ11,'[1]PIVOT_TABLE_GT'!$A$2:$DV$56,41,FALSE)</f>
        <v>0</v>
      </c>
      <c r="BR80" s="55">
        <f>HLOOKUP(BR11,'[1]PIVOT_TABLE_GT'!$A$2:$DV$56,41,FALSE)</f>
        <v>0</v>
      </c>
      <c r="BS80" s="55">
        <f>HLOOKUP(BS11,'[1]PIVOT_TABLE_GT'!$A$2:$DV$56,41,FALSE)</f>
        <v>0</v>
      </c>
      <c r="BT80" s="55">
        <f>HLOOKUP(BT11,'[1]PIVOT_TABLE_GT'!$A$2:$DV$56,41,FALSE)</f>
        <v>0</v>
      </c>
      <c r="BU80" s="55">
        <f>HLOOKUP(BU11,'[1]PIVOT_TABLE_GT'!$A$2:$DV$56,41,FALSE)</f>
        <v>2169.39</v>
      </c>
      <c r="BV80" s="55">
        <f>HLOOKUP(BV11,'[1]PIVOT_TABLE_GT'!$A$2:$DV$56,41,FALSE)</f>
        <v>340.45</v>
      </c>
      <c r="BW80" s="55">
        <f>HLOOKUP(BW11,'[1]PIVOT_TABLE_GT'!$A$2:$DV$56,41,FALSE)</f>
        <v>0</v>
      </c>
      <c r="BX80" s="37"/>
      <c r="BY80" s="37"/>
      <c r="BZ80" s="37"/>
      <c r="CA80" s="38"/>
      <c r="CB80" s="38"/>
      <c r="CC80" s="38"/>
      <c r="CD80" s="38"/>
      <c r="CE80" s="38"/>
      <c r="CF80" s="38"/>
      <c r="CG80" s="27"/>
    </row>
    <row r="81" spans="1:85" ht="12.75">
      <c r="A81" s="43">
        <v>603073</v>
      </c>
      <c r="B81" s="54" t="s">
        <v>146</v>
      </c>
      <c r="C81" s="30">
        <f t="shared" si="6"/>
        <v>0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6"/>
      <c r="BW81" s="56"/>
      <c r="BX81" s="37"/>
      <c r="BY81" s="37"/>
      <c r="BZ81" s="37"/>
      <c r="CA81" s="38"/>
      <c r="CB81" s="38"/>
      <c r="CC81" s="38"/>
      <c r="CD81" s="38"/>
      <c r="CE81" s="38"/>
      <c r="CF81" s="38"/>
      <c r="CG81" s="27"/>
    </row>
    <row r="82" spans="1:85" ht="12.75">
      <c r="A82" s="39">
        <v>60308</v>
      </c>
      <c r="B82" s="40" t="s">
        <v>147</v>
      </c>
      <c r="C82" s="30">
        <f t="shared" si="6"/>
        <v>0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8"/>
      <c r="BW82" s="48"/>
      <c r="BX82" s="37"/>
      <c r="BY82" s="37"/>
      <c r="BZ82" s="37"/>
      <c r="CA82" s="38"/>
      <c r="CB82" s="38"/>
      <c r="CC82" s="38"/>
      <c r="CD82" s="38"/>
      <c r="CE82" s="38"/>
      <c r="CF82" s="38"/>
      <c r="CG82" s="27"/>
    </row>
    <row r="83" spans="1:85" ht="12.75">
      <c r="A83" s="39">
        <v>60309</v>
      </c>
      <c r="B83" s="40" t="s">
        <v>148</v>
      </c>
      <c r="C83" s="41">
        <f t="shared" si="6"/>
        <v>42815.75000000001</v>
      </c>
      <c r="D83" s="51">
        <f>D84+D85+D86</f>
        <v>5850.12</v>
      </c>
      <c r="E83" s="52">
        <f aca="true" t="shared" si="39" ref="E83:BQ83">E84+E85+E86</f>
        <v>0</v>
      </c>
      <c r="F83" s="52">
        <f t="shared" si="39"/>
        <v>0</v>
      </c>
      <c r="G83" s="52">
        <f t="shared" si="39"/>
        <v>1596.65</v>
      </c>
      <c r="H83" s="52">
        <f t="shared" si="39"/>
        <v>0</v>
      </c>
      <c r="I83" s="52">
        <f t="shared" si="39"/>
        <v>229.92</v>
      </c>
      <c r="J83" s="52">
        <f t="shared" si="39"/>
        <v>0</v>
      </c>
      <c r="K83" s="52">
        <f t="shared" si="39"/>
        <v>0</v>
      </c>
      <c r="L83" s="52">
        <f t="shared" si="39"/>
        <v>12306.97</v>
      </c>
      <c r="M83" s="52">
        <f t="shared" si="39"/>
        <v>3940.53</v>
      </c>
      <c r="N83" s="52">
        <f t="shared" si="39"/>
        <v>10352.67</v>
      </c>
      <c r="O83" s="52">
        <f t="shared" si="39"/>
        <v>0</v>
      </c>
      <c r="P83" s="52">
        <f t="shared" si="39"/>
        <v>70.25</v>
      </c>
      <c r="Q83" s="52">
        <f t="shared" si="39"/>
        <v>772.78</v>
      </c>
      <c r="R83" s="52">
        <f t="shared" si="39"/>
        <v>0</v>
      </c>
      <c r="S83" s="52">
        <f t="shared" si="39"/>
        <v>415.13</v>
      </c>
      <c r="T83" s="52">
        <f t="shared" si="39"/>
        <v>466.22</v>
      </c>
      <c r="U83" s="52">
        <f t="shared" si="39"/>
        <v>0</v>
      </c>
      <c r="V83" s="52">
        <f t="shared" si="39"/>
        <v>185.21</v>
      </c>
      <c r="W83" s="52">
        <f t="shared" si="39"/>
        <v>0</v>
      </c>
      <c r="X83" s="52">
        <f t="shared" si="39"/>
        <v>0</v>
      </c>
      <c r="Y83" s="52">
        <f t="shared" si="39"/>
        <v>0</v>
      </c>
      <c r="Z83" s="52">
        <f t="shared" si="39"/>
        <v>715.3</v>
      </c>
      <c r="AA83" s="52">
        <f t="shared" si="39"/>
        <v>0</v>
      </c>
      <c r="AB83" s="52">
        <f t="shared" si="39"/>
        <v>0</v>
      </c>
      <c r="AC83" s="52">
        <f t="shared" si="39"/>
        <v>140.51</v>
      </c>
      <c r="AD83" s="52">
        <f t="shared" si="39"/>
        <v>0</v>
      </c>
      <c r="AE83" s="52">
        <f t="shared" si="39"/>
        <v>0</v>
      </c>
      <c r="AF83" s="52">
        <f t="shared" si="39"/>
        <v>0</v>
      </c>
      <c r="AG83" s="52">
        <f>AG84+AG85+AG86</f>
        <v>0</v>
      </c>
      <c r="AH83" s="52">
        <f>AH84+AH85+AH86</f>
        <v>0</v>
      </c>
      <c r="AI83" s="52">
        <f>AI84+AI85+AI86</f>
        <v>0</v>
      </c>
      <c r="AJ83" s="52">
        <f t="shared" si="39"/>
        <v>0</v>
      </c>
      <c r="AK83" s="52">
        <f t="shared" si="39"/>
        <v>0</v>
      </c>
      <c r="AL83" s="52">
        <f t="shared" si="39"/>
        <v>0</v>
      </c>
      <c r="AM83" s="52">
        <f>AM84+AM85+AM86</f>
        <v>0</v>
      </c>
      <c r="AN83" s="52">
        <f t="shared" si="39"/>
        <v>0</v>
      </c>
      <c r="AO83" s="52">
        <f>AO84+AO85+AO86</f>
        <v>0</v>
      </c>
      <c r="AP83" s="52">
        <f>AP84+AP85+AP86</f>
        <v>0</v>
      </c>
      <c r="AQ83" s="52">
        <f>AQ84+AQ85+AQ86</f>
        <v>0</v>
      </c>
      <c r="AR83" s="52">
        <f t="shared" si="39"/>
        <v>0</v>
      </c>
      <c r="AS83" s="52">
        <f t="shared" si="39"/>
        <v>0</v>
      </c>
      <c r="AT83" s="52">
        <f t="shared" si="39"/>
        <v>2573.8</v>
      </c>
      <c r="AU83" s="52">
        <f t="shared" si="39"/>
        <v>0</v>
      </c>
      <c r="AV83" s="52">
        <f t="shared" si="39"/>
        <v>0</v>
      </c>
      <c r="AW83" s="52">
        <f t="shared" si="39"/>
        <v>0</v>
      </c>
      <c r="AX83" s="52">
        <f t="shared" si="39"/>
        <v>0</v>
      </c>
      <c r="AY83" s="52">
        <f t="shared" si="39"/>
        <v>0</v>
      </c>
      <c r="AZ83" s="52">
        <f t="shared" si="39"/>
        <v>0</v>
      </c>
      <c r="BA83" s="52">
        <f t="shared" si="39"/>
        <v>0</v>
      </c>
      <c r="BB83" s="52">
        <f t="shared" si="39"/>
        <v>0</v>
      </c>
      <c r="BC83" s="52">
        <f t="shared" si="39"/>
        <v>926.06</v>
      </c>
      <c r="BD83" s="52">
        <f>BD84+BD85+BD86</f>
        <v>0</v>
      </c>
      <c r="BE83" s="52">
        <f t="shared" si="39"/>
        <v>0</v>
      </c>
      <c r="BF83" s="52">
        <f t="shared" si="39"/>
        <v>63.87</v>
      </c>
      <c r="BG83" s="52">
        <f t="shared" si="39"/>
        <v>172.44</v>
      </c>
      <c r="BH83" s="52">
        <f t="shared" si="39"/>
        <v>12.77</v>
      </c>
      <c r="BI83" s="52">
        <f t="shared" si="39"/>
        <v>0</v>
      </c>
      <c r="BJ83" s="52">
        <f>BJ84+BJ85+BJ86</f>
        <v>0</v>
      </c>
      <c r="BK83" s="52">
        <f t="shared" si="39"/>
        <v>0</v>
      </c>
      <c r="BL83" s="52">
        <f t="shared" si="39"/>
        <v>0</v>
      </c>
      <c r="BM83" s="52">
        <f t="shared" si="39"/>
        <v>0</v>
      </c>
      <c r="BN83" s="52">
        <f t="shared" si="39"/>
        <v>0</v>
      </c>
      <c r="BO83" s="52">
        <f t="shared" si="39"/>
        <v>0</v>
      </c>
      <c r="BP83" s="53">
        <f t="shared" si="39"/>
        <v>0</v>
      </c>
      <c r="BQ83" s="53">
        <f t="shared" si="39"/>
        <v>0</v>
      </c>
      <c r="BR83" s="53">
        <f aca="true" t="shared" si="40" ref="BR83:BW83">BR84+BR85+BR86</f>
        <v>0</v>
      </c>
      <c r="BS83" s="53">
        <f t="shared" si="40"/>
        <v>0</v>
      </c>
      <c r="BT83" s="53">
        <f t="shared" si="40"/>
        <v>0</v>
      </c>
      <c r="BU83" s="53">
        <f t="shared" si="40"/>
        <v>1749.93</v>
      </c>
      <c r="BV83" s="52">
        <f t="shared" si="40"/>
        <v>274.62</v>
      </c>
      <c r="BW83" s="52">
        <f t="shared" si="40"/>
        <v>0</v>
      </c>
      <c r="BX83" s="37"/>
      <c r="BY83" s="37"/>
      <c r="BZ83" s="37"/>
      <c r="CA83" s="38"/>
      <c r="CB83" s="38"/>
      <c r="CC83" s="38"/>
      <c r="CD83" s="38"/>
      <c r="CE83" s="38"/>
      <c r="CF83" s="38"/>
      <c r="CG83" s="27"/>
    </row>
    <row r="84" spans="1:85" ht="12.75">
      <c r="A84" s="43">
        <v>603091</v>
      </c>
      <c r="B84" s="54" t="s">
        <v>149</v>
      </c>
      <c r="C84" s="30">
        <f t="shared" si="6"/>
        <v>0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6"/>
      <c r="BW84" s="56"/>
      <c r="BX84" s="37"/>
      <c r="BY84" s="37"/>
      <c r="BZ84" s="37"/>
      <c r="CA84" s="38"/>
      <c r="CB84" s="38"/>
      <c r="CC84" s="38"/>
      <c r="CD84" s="38"/>
      <c r="CE84" s="38"/>
      <c r="CF84" s="38"/>
      <c r="CG84" s="27"/>
    </row>
    <row r="85" spans="1:85" ht="12.75">
      <c r="A85" s="43">
        <v>603092</v>
      </c>
      <c r="B85" s="54" t="s">
        <v>150</v>
      </c>
      <c r="C85" s="30">
        <f aca="true" t="shared" si="41" ref="C85:C143">SUM(D85:BW85)</f>
        <v>42815.75000000001</v>
      </c>
      <c r="D85" s="55">
        <f>HLOOKUP(D11,'[1]PIVOT_TABLE_GT'!$A$2:$DV$56,33,FALSE)</f>
        <v>5850.12</v>
      </c>
      <c r="E85" s="55">
        <f>HLOOKUP(E11,'[1]PIVOT_TABLE_GT'!$A$2:$DV$56,33,FALSE)</f>
        <v>0</v>
      </c>
      <c r="F85" s="55">
        <f>HLOOKUP(F11,'[1]PIVOT_TABLE_GT'!$A$2:$DV$56,33,FALSE)</f>
        <v>0</v>
      </c>
      <c r="G85" s="55">
        <f>HLOOKUP(G11,'[1]PIVOT_TABLE_GT'!$A$2:$DV$56,33,FALSE)</f>
        <v>1596.65</v>
      </c>
      <c r="H85" s="55">
        <f>HLOOKUP(H11,'[1]PIVOT_TABLE_GT'!$A$2:$DV$56,33,FALSE)</f>
        <v>0</v>
      </c>
      <c r="I85" s="55">
        <f>HLOOKUP(I11,'[1]PIVOT_TABLE_GT'!$A$2:$DV$56,33,FALSE)</f>
        <v>229.92</v>
      </c>
      <c r="J85" s="55">
        <f>HLOOKUP(J11,'[1]PIVOT_TABLE_GT'!$A$2:$DV$56,33,FALSE)</f>
        <v>0</v>
      </c>
      <c r="K85" s="55">
        <f>HLOOKUP(K11,'[1]PIVOT_TABLE_GT'!$A$2:$DV$56,33,FALSE)</f>
        <v>0</v>
      </c>
      <c r="L85" s="55">
        <f>HLOOKUP(L11,'[1]PIVOT_TABLE_GT'!$A$2:$DV$56,33,FALSE)</f>
        <v>12306.97</v>
      </c>
      <c r="M85" s="55">
        <f>HLOOKUP(M11,'[1]PIVOT_TABLE_GT'!$A$2:$DV$56,33,FALSE)</f>
        <v>3940.53</v>
      </c>
      <c r="N85" s="55">
        <f>HLOOKUP(N11,'[1]PIVOT_TABLE_GT'!$A$2:$DV$56,33,FALSE)</f>
        <v>10352.67</v>
      </c>
      <c r="O85" s="55">
        <f>HLOOKUP(O11,'[1]PIVOT_TABLE_GT'!$A$2:$DV$56,33,FALSE)</f>
        <v>0</v>
      </c>
      <c r="P85" s="55">
        <f>HLOOKUP(P11,'[1]PIVOT_TABLE_GT'!$A$2:$DV$56,33,FALSE)</f>
        <v>70.25</v>
      </c>
      <c r="Q85" s="55">
        <f>HLOOKUP(Q11,'[1]PIVOT_TABLE_GT'!$A$2:$DV$56,33,FALSE)</f>
        <v>772.78</v>
      </c>
      <c r="R85" s="55">
        <f>HLOOKUP(R11,'[1]PIVOT_TABLE_GT'!$A$2:$DV$56,33,FALSE)</f>
        <v>0</v>
      </c>
      <c r="S85" s="55">
        <f>HLOOKUP(S11,'[1]PIVOT_TABLE_GT'!$A$2:$DV$56,33,FALSE)</f>
        <v>415.13</v>
      </c>
      <c r="T85" s="55">
        <f>HLOOKUP(T11,'[1]PIVOT_TABLE_GT'!$A$2:$DV$56,33,FALSE)</f>
        <v>466.22</v>
      </c>
      <c r="U85" s="55">
        <f>HLOOKUP(U11,'[1]PIVOT_TABLE_GT'!$A$2:$DV$56,33,FALSE)</f>
        <v>0</v>
      </c>
      <c r="V85" s="55">
        <f>HLOOKUP(V11,'[1]PIVOT_TABLE_GT'!$A$2:$DV$56,33,FALSE)</f>
        <v>185.21</v>
      </c>
      <c r="W85" s="55">
        <f>HLOOKUP(W11,'[1]PIVOT_TABLE_GT'!$A$2:$DV$56,33,FALSE)</f>
        <v>0</v>
      </c>
      <c r="X85" s="55">
        <f>HLOOKUP(X11,'[1]PIVOT_TABLE_GT'!$A$2:$DV$56,33,FALSE)</f>
        <v>0</v>
      </c>
      <c r="Y85" s="55">
        <f>HLOOKUP(Y11,'[1]PIVOT_TABLE_GT'!$A$2:$DV$56,33,FALSE)</f>
        <v>0</v>
      </c>
      <c r="Z85" s="55">
        <f>HLOOKUP(Z11,'[1]PIVOT_TABLE_GT'!$A$2:$DV$56,33,FALSE)</f>
        <v>715.3</v>
      </c>
      <c r="AA85" s="55">
        <f>HLOOKUP(AA11,'[1]PIVOT_TABLE_GT'!$A$2:$DV$56,33,FALSE)</f>
        <v>0</v>
      </c>
      <c r="AB85" s="55">
        <f>HLOOKUP(AB11,'[1]PIVOT_TABLE_GT'!$A$2:$DV$56,33,FALSE)</f>
        <v>0</v>
      </c>
      <c r="AC85" s="55">
        <f>HLOOKUP(AC11,'[1]PIVOT_TABLE_GT'!$A$2:$DV$56,33,FALSE)</f>
        <v>140.51</v>
      </c>
      <c r="AD85" s="55">
        <f>HLOOKUP(AD11,'[1]PIVOT_TABLE_GT'!$A$2:$DV$56,33,FALSE)</f>
        <v>0</v>
      </c>
      <c r="AE85" s="55">
        <f>HLOOKUP(AE11,'[1]PIVOT_TABLE_GT'!$A$2:$DV$56,33,FALSE)</f>
        <v>0</v>
      </c>
      <c r="AF85" s="55">
        <f>HLOOKUP(AF11,'[1]PIVOT_TABLE_GT'!$A$2:$DV$56,33,FALSE)</f>
        <v>0</v>
      </c>
      <c r="AG85" s="55">
        <f>HLOOKUP(AG11,'[1]PIVOT_TABLE_GT'!$A$2:$DV$56,33,FALSE)</f>
        <v>0</v>
      </c>
      <c r="AH85" s="55">
        <f>HLOOKUP(AH11,'[1]PIVOT_TABLE_GT'!$A$2:$DV$56,33,FALSE)</f>
        <v>0</v>
      </c>
      <c r="AI85" s="55">
        <f>HLOOKUP(AI11,'[1]PIVOT_TABLE_GT'!$A$2:$DV$56,33,FALSE)</f>
        <v>0</v>
      </c>
      <c r="AJ85" s="55">
        <f>HLOOKUP(AJ11,'[1]PIVOT_TABLE_GT'!$A$2:$DV$56,33,FALSE)</f>
        <v>0</v>
      </c>
      <c r="AK85" s="55">
        <f>HLOOKUP(AK11,'[1]PIVOT_TABLE_GT'!$A$2:$DV$56,33,FALSE)</f>
        <v>0</v>
      </c>
      <c r="AL85" s="55">
        <f>HLOOKUP(AL11,'[1]PIVOT_TABLE_GT'!$A$2:$DV$56,33,FALSE)</f>
        <v>0</v>
      </c>
      <c r="AM85" s="55">
        <f>HLOOKUP(AM11,'[1]PIVOT_TABLE_GT'!$A$2:$DV$56,33,FALSE)</f>
        <v>0</v>
      </c>
      <c r="AN85" s="55">
        <f>HLOOKUP(AN11,'[1]PIVOT_TABLE_GT'!$A$2:$DV$56,33,FALSE)</f>
        <v>0</v>
      </c>
      <c r="AO85" s="55">
        <f>HLOOKUP(AO11,'[1]PIVOT_TABLE_GT'!$A$2:$DV$56,33,FALSE)</f>
        <v>0</v>
      </c>
      <c r="AP85" s="55">
        <f>HLOOKUP(AP11,'[1]PIVOT_TABLE_GT'!$A$2:$DV$56,33,FALSE)</f>
        <v>0</v>
      </c>
      <c r="AQ85" s="55">
        <f>HLOOKUP(AQ11,'[1]PIVOT_TABLE_GT'!$A$2:$DV$56,33,FALSE)</f>
        <v>0</v>
      </c>
      <c r="AR85" s="55">
        <f>HLOOKUP(AR11,'[1]PIVOT_TABLE_GT'!$A$2:$DV$56,33,FALSE)</f>
        <v>0</v>
      </c>
      <c r="AS85" s="55">
        <f>HLOOKUP(AS11,'[1]PIVOT_TABLE_GT'!$A$2:$DV$56,33,FALSE)</f>
        <v>0</v>
      </c>
      <c r="AT85" s="55">
        <f>HLOOKUP(AT11,'[1]PIVOT_TABLE_GT'!$A$2:$DV$56,33,FALSE)</f>
        <v>2573.8</v>
      </c>
      <c r="AU85" s="55">
        <f>HLOOKUP(AU11,'[1]PIVOT_TABLE_GT'!$A$2:$DV$56,33,FALSE)</f>
        <v>0</v>
      </c>
      <c r="AV85" s="55">
        <f>HLOOKUP(AV11,'[1]PIVOT_TABLE_GT'!$A$2:$DV$56,33,FALSE)</f>
        <v>0</v>
      </c>
      <c r="AW85" s="55">
        <f>HLOOKUP(AW11,'[1]PIVOT_TABLE_GT'!$A$2:$DV$56,33,FALSE)</f>
        <v>0</v>
      </c>
      <c r="AX85" s="55">
        <f>HLOOKUP(AX11,'[1]PIVOT_TABLE_GT'!$A$2:$DV$56,33,FALSE)</f>
        <v>0</v>
      </c>
      <c r="AY85" s="55">
        <f>HLOOKUP(AY11,'[1]PIVOT_TABLE_GT'!$A$2:$DV$56,33,FALSE)</f>
        <v>0</v>
      </c>
      <c r="AZ85" s="55">
        <f>HLOOKUP(AZ11,'[1]PIVOT_TABLE_GT'!$A$2:$DV$56,33,FALSE)</f>
        <v>0</v>
      </c>
      <c r="BA85" s="55">
        <f>HLOOKUP(BA11,'[1]PIVOT_TABLE_GT'!$A$2:$DV$56,33,FALSE)</f>
        <v>0</v>
      </c>
      <c r="BB85" s="55">
        <f>HLOOKUP(BB11,'[1]PIVOT_TABLE_GT'!$A$2:$DV$56,33,FALSE)</f>
        <v>0</v>
      </c>
      <c r="BC85" s="55">
        <f>HLOOKUP(BC11,'[1]PIVOT_TABLE_GT'!$A$2:$DV$56,33,FALSE)</f>
        <v>926.06</v>
      </c>
      <c r="BD85" s="55">
        <f>HLOOKUP(BD11,'[1]PIVOT_TABLE_GT'!$A$2:$DV$56,33,FALSE)</f>
        <v>0</v>
      </c>
      <c r="BE85" s="55">
        <f>HLOOKUP(BE11,'[1]PIVOT_TABLE_GT'!$A$2:$DV$56,33,FALSE)</f>
        <v>0</v>
      </c>
      <c r="BF85" s="55">
        <f>HLOOKUP(BF11,'[1]PIVOT_TABLE_GT'!$A$2:$DV$56,33,FALSE)</f>
        <v>63.87</v>
      </c>
      <c r="BG85" s="55">
        <f>HLOOKUP(BG11,'[1]PIVOT_TABLE_GT'!$A$2:$DV$56,33,FALSE)</f>
        <v>172.44</v>
      </c>
      <c r="BH85" s="55">
        <f>HLOOKUP(BH11,'[1]PIVOT_TABLE_GT'!$A$2:$DV$56,33,FALSE)</f>
        <v>12.77</v>
      </c>
      <c r="BI85" s="55">
        <f>HLOOKUP(BI11,'[1]PIVOT_TABLE_GT'!$A$2:$DV$56,33,FALSE)</f>
        <v>0</v>
      </c>
      <c r="BJ85" s="55">
        <f>HLOOKUP(BJ11,'[1]PIVOT_TABLE_GT'!$A$2:$DV$56,33,FALSE)</f>
        <v>0</v>
      </c>
      <c r="BK85" s="55">
        <f>HLOOKUP(BK11,'[1]PIVOT_TABLE_GT'!$A$2:$DV$56,33,FALSE)</f>
        <v>0</v>
      </c>
      <c r="BL85" s="55">
        <f>HLOOKUP(BL11,'[1]PIVOT_TABLE_GT'!$A$2:$DV$56,33,FALSE)</f>
        <v>0</v>
      </c>
      <c r="BM85" s="55">
        <f>HLOOKUP(BM11,'[1]PIVOT_TABLE_GT'!$A$2:$DV$56,33,FALSE)</f>
        <v>0</v>
      </c>
      <c r="BN85" s="55">
        <f>HLOOKUP(BN11,'[1]PIVOT_TABLE_GT'!$A$2:$DV$56,33,FALSE)</f>
        <v>0</v>
      </c>
      <c r="BO85" s="55">
        <f>HLOOKUP(BO11,'[1]PIVOT_TABLE_GT'!$A$2:$DV$56,33,FALSE)</f>
        <v>0</v>
      </c>
      <c r="BP85" s="55">
        <f>HLOOKUP(BP11,'[1]PIVOT_TABLE_GT'!$A$2:$DV$56,33,FALSE)</f>
        <v>0</v>
      </c>
      <c r="BQ85" s="55">
        <f>HLOOKUP(BQ11,'[1]PIVOT_TABLE_GT'!$A$2:$DV$56,33,FALSE)</f>
        <v>0</v>
      </c>
      <c r="BR85" s="55">
        <f>HLOOKUP(BR11,'[1]PIVOT_TABLE_GT'!$A$2:$DV$56,33,FALSE)</f>
        <v>0</v>
      </c>
      <c r="BS85" s="55">
        <f>HLOOKUP(BS11,'[1]PIVOT_TABLE_GT'!$A$2:$DV$56,33,FALSE)</f>
        <v>0</v>
      </c>
      <c r="BT85" s="55">
        <f>HLOOKUP(BT11,'[1]PIVOT_TABLE_GT'!$A$2:$DV$56,33,FALSE)</f>
        <v>0</v>
      </c>
      <c r="BU85" s="55">
        <f>HLOOKUP(BU11,'[1]PIVOT_TABLE_GT'!$A$2:$DV$56,33,FALSE)</f>
        <v>1749.93</v>
      </c>
      <c r="BV85" s="55">
        <f>HLOOKUP(BV11,'[1]PIVOT_TABLE_GT'!$A$2:$DV$56,33,FALSE)</f>
        <v>274.62</v>
      </c>
      <c r="BW85" s="55">
        <f>HLOOKUP(BW11,'[1]PIVOT_TABLE_GT'!$A$2:$DV$56,33,FALSE)</f>
        <v>0</v>
      </c>
      <c r="BX85" s="37"/>
      <c r="BY85" s="37"/>
      <c r="BZ85" s="37"/>
      <c r="CA85" s="38"/>
      <c r="CB85" s="38"/>
      <c r="CC85" s="38"/>
      <c r="CD85" s="38"/>
      <c r="CE85" s="38"/>
      <c r="CF85" s="38"/>
      <c r="CG85" s="27"/>
    </row>
    <row r="86" spans="1:85" ht="12.75">
      <c r="A86" s="43">
        <v>603093</v>
      </c>
      <c r="B86" s="54" t="s">
        <v>146</v>
      </c>
      <c r="C86" s="30">
        <f t="shared" si="41"/>
        <v>0</v>
      </c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6"/>
      <c r="BW86" s="56"/>
      <c r="BX86" s="37"/>
      <c r="BY86" s="37"/>
      <c r="BZ86" s="37"/>
      <c r="CA86" s="38"/>
      <c r="CB86" s="38"/>
      <c r="CC86" s="38"/>
      <c r="CD86" s="38"/>
      <c r="CE86" s="38"/>
      <c r="CF86" s="38"/>
      <c r="CG86" s="27"/>
    </row>
    <row r="87" spans="1:85" ht="12.75">
      <c r="A87" s="33">
        <v>604</v>
      </c>
      <c r="B87" s="34" t="s">
        <v>151</v>
      </c>
      <c r="C87" s="35">
        <f t="shared" si="41"/>
        <v>5217446.8</v>
      </c>
      <c r="D87" s="36">
        <f>D88+D89</f>
        <v>696912.73</v>
      </c>
      <c r="E87" s="57">
        <f aca="true" t="shared" si="42" ref="E87:BQ87">E88+E89</f>
        <v>0</v>
      </c>
      <c r="F87" s="57">
        <f t="shared" si="42"/>
        <v>164546.02</v>
      </c>
      <c r="G87" s="57">
        <f t="shared" si="42"/>
        <v>0</v>
      </c>
      <c r="H87" s="57">
        <f t="shared" si="42"/>
        <v>0</v>
      </c>
      <c r="I87" s="57">
        <f t="shared" si="42"/>
        <v>0</v>
      </c>
      <c r="J87" s="57">
        <f t="shared" si="42"/>
        <v>0</v>
      </c>
      <c r="K87" s="57">
        <f t="shared" si="42"/>
        <v>0</v>
      </c>
      <c r="L87" s="57">
        <f t="shared" si="42"/>
        <v>4053274.25</v>
      </c>
      <c r="M87" s="57">
        <f t="shared" si="42"/>
        <v>46550</v>
      </c>
      <c r="N87" s="57">
        <f t="shared" si="42"/>
        <v>131997</v>
      </c>
      <c r="O87" s="57">
        <f t="shared" si="42"/>
        <v>0</v>
      </c>
      <c r="P87" s="57">
        <f t="shared" si="42"/>
        <v>2439.1</v>
      </c>
      <c r="Q87" s="57">
        <f t="shared" si="42"/>
        <v>1.31</v>
      </c>
      <c r="R87" s="57">
        <f t="shared" si="42"/>
        <v>0</v>
      </c>
      <c r="S87" s="57">
        <f t="shared" si="42"/>
        <v>0</v>
      </c>
      <c r="T87" s="57">
        <f t="shared" si="42"/>
        <v>8986.82</v>
      </c>
      <c r="U87" s="57">
        <f t="shared" si="42"/>
        <v>0</v>
      </c>
      <c r="V87" s="57">
        <f t="shared" si="42"/>
        <v>0</v>
      </c>
      <c r="W87" s="57">
        <f t="shared" si="42"/>
        <v>0</v>
      </c>
      <c r="X87" s="57">
        <f t="shared" si="42"/>
        <v>0</v>
      </c>
      <c r="Y87" s="57">
        <f t="shared" si="42"/>
        <v>0</v>
      </c>
      <c r="Z87" s="57">
        <f t="shared" si="42"/>
        <v>0</v>
      </c>
      <c r="AA87" s="57">
        <f t="shared" si="42"/>
        <v>0</v>
      </c>
      <c r="AB87" s="57">
        <f t="shared" si="42"/>
        <v>0</v>
      </c>
      <c r="AC87" s="57">
        <f t="shared" si="42"/>
        <v>0</v>
      </c>
      <c r="AD87" s="57">
        <f t="shared" si="42"/>
        <v>0</v>
      </c>
      <c r="AE87" s="57">
        <f t="shared" si="42"/>
        <v>0</v>
      </c>
      <c r="AF87" s="57">
        <f t="shared" si="42"/>
        <v>0</v>
      </c>
      <c r="AG87" s="57">
        <f>AG88+AG89</f>
        <v>0</v>
      </c>
      <c r="AH87" s="57">
        <f>AH88+AH89</f>
        <v>0</v>
      </c>
      <c r="AI87" s="57">
        <f>AI88+AI89</f>
        <v>0</v>
      </c>
      <c r="AJ87" s="57">
        <f t="shared" si="42"/>
        <v>0</v>
      </c>
      <c r="AK87" s="57">
        <f t="shared" si="42"/>
        <v>0</v>
      </c>
      <c r="AL87" s="57">
        <f t="shared" si="42"/>
        <v>0</v>
      </c>
      <c r="AM87" s="57">
        <f>AM88+AM89</f>
        <v>0</v>
      </c>
      <c r="AN87" s="57">
        <f t="shared" si="42"/>
        <v>0</v>
      </c>
      <c r="AO87" s="57">
        <f>AO88+AO89</f>
        <v>0</v>
      </c>
      <c r="AP87" s="57">
        <f>AP88+AP89</f>
        <v>0</v>
      </c>
      <c r="AQ87" s="57">
        <f>AQ88+AQ89</f>
        <v>0</v>
      </c>
      <c r="AR87" s="57">
        <f t="shared" si="42"/>
        <v>0</v>
      </c>
      <c r="AS87" s="57">
        <f t="shared" si="42"/>
        <v>0</v>
      </c>
      <c r="AT87" s="57">
        <f t="shared" si="42"/>
        <v>0</v>
      </c>
      <c r="AU87" s="57">
        <f t="shared" si="42"/>
        <v>0</v>
      </c>
      <c r="AV87" s="57">
        <f t="shared" si="42"/>
        <v>0</v>
      </c>
      <c r="AW87" s="57">
        <f t="shared" si="42"/>
        <v>0</v>
      </c>
      <c r="AX87" s="57">
        <f t="shared" si="42"/>
        <v>0</v>
      </c>
      <c r="AY87" s="57">
        <f t="shared" si="42"/>
        <v>0</v>
      </c>
      <c r="AZ87" s="57">
        <f t="shared" si="42"/>
        <v>0</v>
      </c>
      <c r="BA87" s="57">
        <f t="shared" si="42"/>
        <v>0</v>
      </c>
      <c r="BB87" s="57">
        <f t="shared" si="42"/>
        <v>0</v>
      </c>
      <c r="BC87" s="57">
        <f t="shared" si="42"/>
        <v>0</v>
      </c>
      <c r="BD87" s="57">
        <f>BD88+BD89</f>
        <v>0</v>
      </c>
      <c r="BE87" s="57">
        <f t="shared" si="42"/>
        <v>98881.34</v>
      </c>
      <c r="BF87" s="57">
        <f t="shared" si="42"/>
        <v>0</v>
      </c>
      <c r="BG87" s="57">
        <f t="shared" si="42"/>
        <v>0</v>
      </c>
      <c r="BH87" s="57">
        <f t="shared" si="42"/>
        <v>0</v>
      </c>
      <c r="BI87" s="57">
        <f t="shared" si="42"/>
        <v>0</v>
      </c>
      <c r="BJ87" s="57">
        <f>BJ88+BJ89</f>
        <v>0</v>
      </c>
      <c r="BK87" s="57">
        <f t="shared" si="42"/>
        <v>0</v>
      </c>
      <c r="BL87" s="57">
        <f t="shared" si="42"/>
        <v>0</v>
      </c>
      <c r="BM87" s="57">
        <f t="shared" si="42"/>
        <v>0</v>
      </c>
      <c r="BN87" s="57">
        <f t="shared" si="42"/>
        <v>0</v>
      </c>
      <c r="BO87" s="57">
        <f t="shared" si="42"/>
        <v>0</v>
      </c>
      <c r="BP87" s="58">
        <f t="shared" si="42"/>
        <v>0</v>
      </c>
      <c r="BQ87" s="58">
        <f t="shared" si="42"/>
        <v>0</v>
      </c>
      <c r="BR87" s="58">
        <f aca="true" t="shared" si="43" ref="BR87:BW87">BR88+BR89</f>
        <v>0</v>
      </c>
      <c r="BS87" s="58">
        <f t="shared" si="43"/>
        <v>0</v>
      </c>
      <c r="BT87" s="58">
        <f t="shared" si="43"/>
        <v>0</v>
      </c>
      <c r="BU87" s="58">
        <f t="shared" si="43"/>
        <v>13858.23</v>
      </c>
      <c r="BV87" s="57">
        <f t="shared" si="43"/>
        <v>0</v>
      </c>
      <c r="BW87" s="57">
        <f t="shared" si="43"/>
        <v>0</v>
      </c>
      <c r="BX87" s="37"/>
      <c r="BY87" s="37"/>
      <c r="BZ87" s="37"/>
      <c r="CA87" s="38"/>
      <c r="CB87" s="38"/>
      <c r="CC87" s="38"/>
      <c r="CD87" s="38"/>
      <c r="CE87" s="38"/>
      <c r="CF87" s="38"/>
      <c r="CG87" s="27"/>
    </row>
    <row r="88" spans="1:85" ht="12.75">
      <c r="A88" s="39">
        <v>60401</v>
      </c>
      <c r="B88" s="40" t="s">
        <v>152</v>
      </c>
      <c r="C88" s="41">
        <f t="shared" si="41"/>
        <v>5217446.8</v>
      </c>
      <c r="D88" s="47">
        <f>HLOOKUP(D11,'[1]PIVOT_TABLE_GT'!$A$2:$DV$56,6,FALSE)</f>
        <v>696912.73</v>
      </c>
      <c r="E88" s="47">
        <f>HLOOKUP(E11,'[1]PIVOT_TABLE_GT'!$A$2:$DV$56,6,FALSE)</f>
        <v>0</v>
      </c>
      <c r="F88" s="47">
        <f>HLOOKUP(F11,'[1]PIVOT_TABLE_GT'!$A$2:$DV$56,6,FALSE)</f>
        <v>164546.02</v>
      </c>
      <c r="G88" s="47">
        <f>HLOOKUP(G11,'[1]PIVOT_TABLE_GT'!$A$2:$DV$56,6,FALSE)</f>
        <v>0</v>
      </c>
      <c r="H88" s="47">
        <f>HLOOKUP(H11,'[1]PIVOT_TABLE_GT'!$A$2:$DV$56,6,FALSE)</f>
        <v>0</v>
      </c>
      <c r="I88" s="47">
        <f>HLOOKUP(I11,'[1]PIVOT_TABLE_GT'!$A$2:$DV$56,6,FALSE)</f>
        <v>0</v>
      </c>
      <c r="J88" s="47">
        <f>HLOOKUP(J11,'[1]PIVOT_TABLE_GT'!$A$2:$DV$56,6,FALSE)</f>
        <v>0</v>
      </c>
      <c r="K88" s="47">
        <f>HLOOKUP(K11,'[1]PIVOT_TABLE_GT'!$A$2:$DV$56,6,FALSE)</f>
        <v>0</v>
      </c>
      <c r="L88" s="47">
        <v>4053274.25</v>
      </c>
      <c r="M88" s="47">
        <f>HLOOKUP(M11,'[1]PIVOT_TABLE_GT'!$A$2:$DV$56,6,FALSE)</f>
        <v>46550</v>
      </c>
      <c r="N88" s="47">
        <f>HLOOKUP(N11,'[1]PIVOT_TABLE_GT'!$A$2:$DV$56,6,FALSE)</f>
        <v>131997</v>
      </c>
      <c r="O88" s="47">
        <f>HLOOKUP(O11,'[1]PIVOT_TABLE_GT'!$A$2:$DV$56,6,FALSE)</f>
        <v>0</v>
      </c>
      <c r="P88" s="47">
        <f>HLOOKUP(P11,'[1]PIVOT_TABLE_GT'!$A$2:$DV$56,6,FALSE)</f>
        <v>2439.1</v>
      </c>
      <c r="Q88" s="47">
        <f>HLOOKUP(Q11,'[1]PIVOT_TABLE_GT'!$A$2:$DV$56,6,FALSE)</f>
        <v>1.31</v>
      </c>
      <c r="R88" s="47">
        <f>HLOOKUP(R11,'[1]PIVOT_TABLE_GT'!$A$2:$DV$56,6,FALSE)</f>
        <v>0</v>
      </c>
      <c r="S88" s="47">
        <f>HLOOKUP(S11,'[1]PIVOT_TABLE_GT'!$A$2:$DV$56,6,FALSE)</f>
        <v>0</v>
      </c>
      <c r="T88" s="47">
        <f>HLOOKUP(T11,'[1]PIVOT_TABLE_GT'!$A$2:$DV$56,6,FALSE)</f>
        <v>8986.82</v>
      </c>
      <c r="U88" s="47">
        <f>HLOOKUP(U11,'[1]PIVOT_TABLE_GT'!$A$2:$DV$56,6,FALSE)</f>
        <v>0</v>
      </c>
      <c r="V88" s="47">
        <f>HLOOKUP(V11,'[1]PIVOT_TABLE_GT'!$A$2:$DV$56,6,FALSE)</f>
        <v>0</v>
      </c>
      <c r="W88" s="47">
        <f>HLOOKUP(W11,'[1]PIVOT_TABLE_GT'!$A$2:$DV$56,6,FALSE)</f>
        <v>0</v>
      </c>
      <c r="X88" s="47">
        <f>HLOOKUP(X11,'[1]PIVOT_TABLE_GT'!$A$2:$DV$56,6,FALSE)</f>
        <v>0</v>
      </c>
      <c r="Y88" s="47">
        <f>HLOOKUP(Y11,'[1]PIVOT_TABLE_GT'!$A$2:$DV$56,6,FALSE)</f>
        <v>0</v>
      </c>
      <c r="Z88" s="47">
        <f>HLOOKUP(Z11,'[1]PIVOT_TABLE_GT'!$A$2:$DV$56,6,FALSE)</f>
        <v>0</v>
      </c>
      <c r="AA88" s="47">
        <f>HLOOKUP(AA11,'[1]PIVOT_TABLE_GT'!$A$2:$DV$56,6,FALSE)</f>
        <v>0</v>
      </c>
      <c r="AB88" s="47">
        <f>HLOOKUP(AB11,'[1]PIVOT_TABLE_GT'!$A$2:$DV$56,6,FALSE)</f>
        <v>0</v>
      </c>
      <c r="AC88" s="47">
        <f>HLOOKUP(AC11,'[1]PIVOT_TABLE_GT'!$A$2:$DV$56,6,FALSE)</f>
        <v>0</v>
      </c>
      <c r="AD88" s="47">
        <f>HLOOKUP(AD11,'[1]PIVOT_TABLE_GT'!$A$2:$DV$56,6,FALSE)</f>
        <v>0</v>
      </c>
      <c r="AE88" s="47">
        <f>HLOOKUP(AE11,'[1]PIVOT_TABLE_GT'!$A$2:$DV$56,6,FALSE)</f>
        <v>0</v>
      </c>
      <c r="AF88" s="47">
        <f>HLOOKUP(AF11,'[1]PIVOT_TABLE_GT'!$A$2:$DV$56,6,FALSE)</f>
        <v>0</v>
      </c>
      <c r="AG88" s="47">
        <f>HLOOKUP(AG11,'[1]PIVOT_TABLE_GT'!$A$2:$DV$56,6,FALSE)</f>
        <v>0</v>
      </c>
      <c r="AH88" s="47">
        <f>HLOOKUP(AH11,'[1]PIVOT_TABLE_GT'!$A$2:$DV$56,6,FALSE)</f>
        <v>0</v>
      </c>
      <c r="AI88" s="47">
        <f>HLOOKUP(AI11,'[1]PIVOT_TABLE_GT'!$A$2:$DV$56,6,FALSE)</f>
        <v>0</v>
      </c>
      <c r="AJ88" s="47">
        <f>HLOOKUP(AJ11,'[1]PIVOT_TABLE_GT'!$A$2:$DV$56,6,FALSE)</f>
        <v>0</v>
      </c>
      <c r="AK88" s="47">
        <f>HLOOKUP(AK11,'[1]PIVOT_TABLE_GT'!$A$2:$DV$56,6,FALSE)</f>
        <v>0</v>
      </c>
      <c r="AL88" s="47">
        <f>HLOOKUP(AL11,'[1]PIVOT_TABLE_GT'!$A$2:$DV$56,6,FALSE)</f>
        <v>0</v>
      </c>
      <c r="AM88" s="47">
        <f>HLOOKUP(AM11,'[1]PIVOT_TABLE_GT'!$A$2:$DV$56,6,FALSE)</f>
        <v>0</v>
      </c>
      <c r="AN88" s="47">
        <f>HLOOKUP(AN11,'[1]PIVOT_TABLE_GT'!$A$2:$DV$56,6,FALSE)</f>
        <v>0</v>
      </c>
      <c r="AO88" s="47">
        <f>HLOOKUP(AO11,'[1]PIVOT_TABLE_GT'!$A$2:$DV$56,6,FALSE)</f>
        <v>0</v>
      </c>
      <c r="AP88" s="47">
        <f>HLOOKUP(AP11,'[1]PIVOT_TABLE_GT'!$A$2:$DV$56,6,FALSE)</f>
        <v>0</v>
      </c>
      <c r="AQ88" s="47">
        <f>HLOOKUP(AQ11,'[1]PIVOT_TABLE_GT'!$A$2:$DV$56,6,FALSE)</f>
        <v>0</v>
      </c>
      <c r="AR88" s="47">
        <f>HLOOKUP(AR11,'[1]PIVOT_TABLE_GT'!$A$2:$DV$56,6,FALSE)</f>
        <v>0</v>
      </c>
      <c r="AS88" s="47">
        <f>HLOOKUP(AS11,'[1]PIVOT_TABLE_GT'!$A$2:$DV$56,6,FALSE)</f>
        <v>0</v>
      </c>
      <c r="AT88" s="47">
        <f>HLOOKUP(AT11,'[1]PIVOT_TABLE_GT'!$A$2:$DV$56,6,FALSE)</f>
        <v>0</v>
      </c>
      <c r="AU88" s="47">
        <f>HLOOKUP(AU11,'[1]PIVOT_TABLE_GT'!$A$2:$DV$56,6,FALSE)</f>
        <v>0</v>
      </c>
      <c r="AV88" s="47">
        <f>HLOOKUP(AV11,'[1]PIVOT_TABLE_GT'!$A$2:$DV$56,6,FALSE)</f>
        <v>0</v>
      </c>
      <c r="AW88" s="47">
        <f>HLOOKUP(AW11,'[1]PIVOT_TABLE_GT'!$A$2:$DV$56,6,FALSE)</f>
        <v>0</v>
      </c>
      <c r="AX88" s="47">
        <f>HLOOKUP(AX11,'[1]PIVOT_TABLE_GT'!$A$2:$DV$56,6,FALSE)</f>
        <v>0</v>
      </c>
      <c r="AY88" s="47">
        <f>HLOOKUP(AY11,'[1]PIVOT_TABLE_GT'!$A$2:$DV$56,6,FALSE)</f>
        <v>0</v>
      </c>
      <c r="AZ88" s="47">
        <f>HLOOKUP(AZ11,'[1]PIVOT_TABLE_GT'!$A$2:$DV$56,6,FALSE)</f>
        <v>0</v>
      </c>
      <c r="BA88" s="47">
        <f>HLOOKUP(BA11,'[1]PIVOT_TABLE_GT'!$A$2:$DV$56,6,FALSE)</f>
        <v>0</v>
      </c>
      <c r="BB88" s="47">
        <f>HLOOKUP(BB11,'[1]PIVOT_TABLE_GT'!$A$2:$DV$56,6,FALSE)</f>
        <v>0</v>
      </c>
      <c r="BC88" s="47">
        <f>HLOOKUP(BC11,'[1]PIVOT_TABLE_GT'!$A$2:$DV$56,6,FALSE)</f>
        <v>0</v>
      </c>
      <c r="BD88" s="47">
        <f>HLOOKUP(BD11,'[1]PIVOT_TABLE_GT'!$A$2:$DV$56,6,FALSE)</f>
        <v>0</v>
      </c>
      <c r="BE88" s="47">
        <f>HLOOKUP(BE11,'[1]PIVOT_TABLE_GT'!$A$2:$DV$56,6,FALSE)</f>
        <v>98881.34</v>
      </c>
      <c r="BF88" s="47">
        <f>HLOOKUP(BF11,'[1]PIVOT_TABLE_GT'!$A$2:$DV$56,6,FALSE)</f>
        <v>0</v>
      </c>
      <c r="BG88" s="47">
        <f>HLOOKUP(BG11,'[1]PIVOT_TABLE_GT'!$A$2:$DV$56,6,FALSE)</f>
        <v>0</v>
      </c>
      <c r="BH88" s="47">
        <f>HLOOKUP(BH11,'[1]PIVOT_TABLE_GT'!$A$2:$DV$56,6,FALSE)</f>
        <v>0</v>
      </c>
      <c r="BI88" s="47">
        <f>HLOOKUP(BI11,'[1]PIVOT_TABLE_GT'!$A$2:$DV$56,6,FALSE)</f>
        <v>0</v>
      </c>
      <c r="BJ88" s="47">
        <f>HLOOKUP(BJ11,'[1]PIVOT_TABLE_GT'!$A$2:$DV$56,6,FALSE)</f>
        <v>0</v>
      </c>
      <c r="BK88" s="47">
        <f>HLOOKUP(BK11,'[1]PIVOT_TABLE_GT'!$A$2:$DV$56,6,FALSE)</f>
        <v>0</v>
      </c>
      <c r="BL88" s="47">
        <f>HLOOKUP(BL11,'[1]PIVOT_TABLE_GT'!$A$2:$DV$56,6,FALSE)</f>
        <v>0</v>
      </c>
      <c r="BM88" s="47">
        <f>HLOOKUP(BM11,'[1]PIVOT_TABLE_GT'!$A$2:$DV$56,6,FALSE)</f>
        <v>0</v>
      </c>
      <c r="BN88" s="47">
        <f>HLOOKUP(BN11,'[1]PIVOT_TABLE_GT'!$A$2:$DV$56,6,FALSE)</f>
        <v>0</v>
      </c>
      <c r="BO88" s="47">
        <f>HLOOKUP(BO11,'[1]PIVOT_TABLE_GT'!$A$2:$DV$56,6,FALSE)</f>
        <v>0</v>
      </c>
      <c r="BP88" s="47">
        <f>HLOOKUP(BP11,'[1]PIVOT_TABLE_GT'!$A$2:$DV$56,6,FALSE)</f>
        <v>0</v>
      </c>
      <c r="BQ88" s="47">
        <f>HLOOKUP(BQ11,'[1]PIVOT_TABLE_GT'!$A$2:$DV$56,6,FALSE)</f>
        <v>0</v>
      </c>
      <c r="BR88" s="47">
        <f>HLOOKUP(BR11,'[1]PIVOT_TABLE_GT'!$A$2:$DV$56,6,FALSE)</f>
        <v>0</v>
      </c>
      <c r="BS88" s="47">
        <f>HLOOKUP(BS11,'[1]PIVOT_TABLE_GT'!$A$2:$DV$56,6,FALSE)</f>
        <v>0</v>
      </c>
      <c r="BT88" s="47">
        <f>HLOOKUP(BT11,'[1]PIVOT_TABLE_GT'!$A$2:$DV$56,6,FALSE)</f>
        <v>0</v>
      </c>
      <c r="BU88" s="47">
        <f>HLOOKUP(BU11,'[1]PIVOT_TABLE_GT'!$A$2:$DV$56,6,FALSE)</f>
        <v>13858.23</v>
      </c>
      <c r="BV88" s="47">
        <f>HLOOKUP(BV11,'[1]PIVOT_TABLE_GT'!$A$2:$DV$56,6,FALSE)</f>
        <v>0</v>
      </c>
      <c r="BW88" s="47">
        <f>HLOOKUP(BW11,'[1]PIVOT_TABLE_GT'!$A$2:$DV$56,6,FALSE)</f>
        <v>0</v>
      </c>
      <c r="BX88" s="37"/>
      <c r="BY88" s="37"/>
      <c r="BZ88" s="37"/>
      <c r="CA88" s="38"/>
      <c r="CB88" s="38"/>
      <c r="CC88" s="38"/>
      <c r="CD88" s="38"/>
      <c r="CE88" s="38"/>
      <c r="CF88" s="38"/>
      <c r="CG88" s="27"/>
    </row>
    <row r="89" spans="1:85" ht="12.75">
      <c r="A89" s="39">
        <v>60402</v>
      </c>
      <c r="B89" s="40" t="s">
        <v>153</v>
      </c>
      <c r="C89" s="41">
        <f t="shared" si="41"/>
        <v>0</v>
      </c>
      <c r="D89" s="47">
        <f>HLOOKUP(D11,'[1]PIVOT_TABLE_GT'!$A$2:$DV$56,4,FALSE)</f>
        <v>0</v>
      </c>
      <c r="E89" s="47">
        <f>HLOOKUP(E11,'[1]PIVOT_TABLE_GT'!$A$2:$DV$56,4,FALSE)</f>
        <v>0</v>
      </c>
      <c r="F89" s="47">
        <f>HLOOKUP(F11,'[1]PIVOT_TABLE_GT'!$A$2:$DV$56,4,FALSE)</f>
        <v>0</v>
      </c>
      <c r="G89" s="47">
        <f>HLOOKUP(G11,'[1]PIVOT_TABLE_GT'!$A$2:$DV$56,4,FALSE)</f>
        <v>0</v>
      </c>
      <c r="H89" s="47">
        <f>HLOOKUP(H11,'[1]PIVOT_TABLE_GT'!$A$2:$DV$56,4,FALSE)</f>
        <v>0</v>
      </c>
      <c r="I89" s="47">
        <f>HLOOKUP(I11,'[1]PIVOT_TABLE_GT'!$A$2:$DV$56,4,FALSE)</f>
        <v>0</v>
      </c>
      <c r="J89" s="47">
        <f>HLOOKUP(J11,'[1]PIVOT_TABLE_GT'!$A$2:$DV$56,4,FALSE)</f>
        <v>0</v>
      </c>
      <c r="K89" s="47">
        <f>HLOOKUP(K11,'[1]PIVOT_TABLE_GT'!$A$2:$DV$56,4,FALSE)</f>
        <v>0</v>
      </c>
      <c r="L89" s="47">
        <f>HLOOKUP(L11,'[1]PIVOT_TABLE_GT'!$A$2:$DV$56,4,FALSE)</f>
        <v>0</v>
      </c>
      <c r="M89" s="47">
        <f>HLOOKUP(M11,'[1]PIVOT_TABLE_GT'!$A$2:$DV$56,4,FALSE)</f>
        <v>0</v>
      </c>
      <c r="N89" s="47">
        <f>HLOOKUP(N11,'[1]PIVOT_TABLE_GT'!$A$2:$DV$56,4,FALSE)</f>
        <v>0</v>
      </c>
      <c r="O89" s="47">
        <f>HLOOKUP(O11,'[1]PIVOT_TABLE_GT'!$A$2:$DV$56,4,FALSE)</f>
        <v>0</v>
      </c>
      <c r="P89" s="47">
        <f>HLOOKUP(P11,'[1]PIVOT_TABLE_GT'!$A$2:$DV$56,4,FALSE)</f>
        <v>0</v>
      </c>
      <c r="Q89" s="47">
        <f>HLOOKUP(Q11,'[1]PIVOT_TABLE_GT'!$A$2:$DV$56,4,FALSE)</f>
        <v>0</v>
      </c>
      <c r="R89" s="47">
        <f>HLOOKUP(R11,'[1]PIVOT_TABLE_GT'!$A$2:$DV$56,4,FALSE)</f>
        <v>0</v>
      </c>
      <c r="S89" s="47">
        <f>HLOOKUP(S11,'[1]PIVOT_TABLE_GT'!$A$2:$DV$56,4,FALSE)</f>
        <v>0</v>
      </c>
      <c r="T89" s="47">
        <f>HLOOKUP(T11,'[1]PIVOT_TABLE_GT'!$A$2:$DV$56,4,FALSE)</f>
        <v>0</v>
      </c>
      <c r="U89" s="47">
        <f>HLOOKUP(U11,'[1]PIVOT_TABLE_GT'!$A$2:$DV$56,4,FALSE)</f>
        <v>0</v>
      </c>
      <c r="V89" s="47">
        <f>HLOOKUP(V11,'[1]PIVOT_TABLE_GT'!$A$2:$DV$56,4,FALSE)</f>
        <v>0</v>
      </c>
      <c r="W89" s="47">
        <f>HLOOKUP(W11,'[1]PIVOT_TABLE_GT'!$A$2:$DV$56,4,FALSE)</f>
        <v>0</v>
      </c>
      <c r="X89" s="47">
        <f>HLOOKUP(X11,'[1]PIVOT_TABLE_GT'!$A$2:$DV$56,4,FALSE)</f>
        <v>0</v>
      </c>
      <c r="Y89" s="47">
        <f>HLOOKUP(Y11,'[1]PIVOT_TABLE_GT'!$A$2:$DV$56,4,FALSE)</f>
        <v>0</v>
      </c>
      <c r="Z89" s="47">
        <f>HLOOKUP(Z11,'[1]PIVOT_TABLE_GT'!$A$2:$DV$56,4,FALSE)</f>
        <v>0</v>
      </c>
      <c r="AA89" s="47">
        <f>HLOOKUP(AA11,'[1]PIVOT_TABLE_GT'!$A$2:$DV$56,4,FALSE)</f>
        <v>0</v>
      </c>
      <c r="AB89" s="47">
        <f>HLOOKUP(AB11,'[1]PIVOT_TABLE_GT'!$A$2:$DV$56,4,FALSE)</f>
        <v>0</v>
      </c>
      <c r="AC89" s="47">
        <f>HLOOKUP(AC11,'[1]PIVOT_TABLE_GT'!$A$2:$DV$56,4,FALSE)</f>
        <v>0</v>
      </c>
      <c r="AD89" s="47">
        <f>HLOOKUP(AD11,'[1]PIVOT_TABLE_GT'!$A$2:$DV$56,4,FALSE)</f>
        <v>0</v>
      </c>
      <c r="AE89" s="47">
        <f>HLOOKUP(AE11,'[1]PIVOT_TABLE_GT'!$A$2:$DV$56,4,FALSE)</f>
        <v>0</v>
      </c>
      <c r="AF89" s="47">
        <f>HLOOKUP(AF11,'[1]PIVOT_TABLE_GT'!$A$2:$DV$56,4,FALSE)</f>
        <v>0</v>
      </c>
      <c r="AG89" s="47">
        <f>HLOOKUP(AG11,'[1]PIVOT_TABLE_GT'!$A$2:$DV$56,4,FALSE)</f>
        <v>0</v>
      </c>
      <c r="AH89" s="47">
        <f>HLOOKUP(AH11,'[1]PIVOT_TABLE_GT'!$A$2:$DV$56,4,FALSE)</f>
        <v>0</v>
      </c>
      <c r="AI89" s="47">
        <f>HLOOKUP(AI11,'[1]PIVOT_TABLE_GT'!$A$2:$DV$56,4,FALSE)</f>
        <v>0</v>
      </c>
      <c r="AJ89" s="47">
        <f>HLOOKUP(AJ11,'[1]PIVOT_TABLE_GT'!$A$2:$DV$56,4,FALSE)</f>
        <v>0</v>
      </c>
      <c r="AK89" s="47">
        <f>HLOOKUP(AK11,'[1]PIVOT_TABLE_GT'!$A$2:$DV$56,4,FALSE)</f>
        <v>0</v>
      </c>
      <c r="AL89" s="47">
        <f>HLOOKUP(AL11,'[1]PIVOT_TABLE_GT'!$A$2:$DV$56,4,FALSE)</f>
        <v>0</v>
      </c>
      <c r="AM89" s="47">
        <f>HLOOKUP(AM11,'[1]PIVOT_TABLE_GT'!$A$2:$DV$56,4,FALSE)</f>
        <v>0</v>
      </c>
      <c r="AN89" s="47">
        <f>HLOOKUP(AN11,'[1]PIVOT_TABLE_GT'!$A$2:$DV$56,4,FALSE)</f>
        <v>0</v>
      </c>
      <c r="AO89" s="47">
        <f>HLOOKUP(AO11,'[1]PIVOT_TABLE_GT'!$A$2:$DV$56,4,FALSE)</f>
        <v>0</v>
      </c>
      <c r="AP89" s="47">
        <f>HLOOKUP(AP11,'[1]PIVOT_TABLE_GT'!$A$2:$DV$56,4,FALSE)</f>
        <v>0</v>
      </c>
      <c r="AQ89" s="47">
        <f>HLOOKUP(AQ11,'[1]PIVOT_TABLE_GT'!$A$2:$DV$56,4,FALSE)</f>
        <v>0</v>
      </c>
      <c r="AR89" s="47">
        <f>HLOOKUP(AR11,'[1]PIVOT_TABLE_GT'!$A$2:$DV$56,4,FALSE)</f>
        <v>0</v>
      </c>
      <c r="AS89" s="47">
        <f>HLOOKUP(AS11,'[1]PIVOT_TABLE_GT'!$A$2:$DV$56,4,FALSE)</f>
        <v>0</v>
      </c>
      <c r="AT89" s="47">
        <f>HLOOKUP(AT11,'[1]PIVOT_TABLE_GT'!$A$2:$DV$56,4,FALSE)</f>
        <v>0</v>
      </c>
      <c r="AU89" s="47">
        <f>HLOOKUP(AU11,'[1]PIVOT_TABLE_GT'!$A$2:$DV$56,4,FALSE)</f>
        <v>0</v>
      </c>
      <c r="AV89" s="47">
        <f>HLOOKUP(AV11,'[1]PIVOT_TABLE_GT'!$A$2:$DV$56,4,FALSE)</f>
        <v>0</v>
      </c>
      <c r="AW89" s="47">
        <f>HLOOKUP(AW11,'[1]PIVOT_TABLE_GT'!$A$2:$DV$56,4,FALSE)</f>
        <v>0</v>
      </c>
      <c r="AX89" s="47">
        <f>HLOOKUP(AX11,'[1]PIVOT_TABLE_GT'!$A$2:$DV$56,4,FALSE)</f>
        <v>0</v>
      </c>
      <c r="AY89" s="47">
        <f>HLOOKUP(AY11,'[1]PIVOT_TABLE_GT'!$A$2:$DV$56,4,FALSE)</f>
        <v>0</v>
      </c>
      <c r="AZ89" s="47">
        <f>HLOOKUP(AZ11,'[1]PIVOT_TABLE_GT'!$A$2:$DV$56,4,FALSE)</f>
        <v>0</v>
      </c>
      <c r="BA89" s="47">
        <f>HLOOKUP(BA11,'[1]PIVOT_TABLE_GT'!$A$2:$DV$56,4,FALSE)</f>
        <v>0</v>
      </c>
      <c r="BB89" s="47">
        <f>HLOOKUP(BB11,'[1]PIVOT_TABLE_GT'!$A$2:$DV$56,4,FALSE)</f>
        <v>0</v>
      </c>
      <c r="BC89" s="47">
        <f>HLOOKUP(BC11,'[1]PIVOT_TABLE_GT'!$A$2:$DV$56,4,FALSE)</f>
        <v>0</v>
      </c>
      <c r="BD89" s="47">
        <f>HLOOKUP(BD11,'[1]PIVOT_TABLE_GT'!$A$2:$DV$56,4,FALSE)</f>
        <v>0</v>
      </c>
      <c r="BE89" s="47">
        <f>HLOOKUP(BE11,'[1]PIVOT_TABLE_GT'!$A$2:$DV$56,4,FALSE)</f>
        <v>0</v>
      </c>
      <c r="BF89" s="47">
        <f>HLOOKUP(BF11,'[1]PIVOT_TABLE_GT'!$A$2:$DV$56,4,FALSE)</f>
        <v>0</v>
      </c>
      <c r="BG89" s="47">
        <f>HLOOKUP(BG11,'[1]PIVOT_TABLE_GT'!$A$2:$DV$56,4,FALSE)</f>
        <v>0</v>
      </c>
      <c r="BH89" s="47">
        <f>HLOOKUP(BH11,'[1]PIVOT_TABLE_GT'!$A$2:$DV$56,4,FALSE)</f>
        <v>0</v>
      </c>
      <c r="BI89" s="47">
        <f>HLOOKUP(BI11,'[1]PIVOT_TABLE_GT'!$A$2:$DV$56,4,FALSE)</f>
        <v>0</v>
      </c>
      <c r="BJ89" s="47">
        <f>HLOOKUP(BJ11,'[1]PIVOT_TABLE_GT'!$A$2:$DV$56,4,FALSE)</f>
        <v>0</v>
      </c>
      <c r="BK89" s="47">
        <f>HLOOKUP(BK11,'[1]PIVOT_TABLE_GT'!$A$2:$DV$56,4,FALSE)</f>
        <v>0</v>
      </c>
      <c r="BL89" s="47">
        <f>HLOOKUP(BL11,'[1]PIVOT_TABLE_GT'!$A$2:$DV$56,4,FALSE)</f>
        <v>0</v>
      </c>
      <c r="BM89" s="47">
        <f>HLOOKUP(BM11,'[1]PIVOT_TABLE_GT'!$A$2:$DV$56,4,FALSE)</f>
        <v>0</v>
      </c>
      <c r="BN89" s="47">
        <f>HLOOKUP(BN11,'[1]PIVOT_TABLE_GT'!$A$2:$DV$56,4,FALSE)</f>
        <v>0</v>
      </c>
      <c r="BO89" s="47">
        <f>HLOOKUP(BO11,'[1]PIVOT_TABLE_GT'!$A$2:$DV$56,4,FALSE)</f>
        <v>0</v>
      </c>
      <c r="BP89" s="47">
        <f>HLOOKUP(BP11,'[1]PIVOT_TABLE_GT'!$A$2:$DV$56,4,FALSE)</f>
        <v>0</v>
      </c>
      <c r="BQ89" s="47">
        <f>HLOOKUP(BQ11,'[1]PIVOT_TABLE_GT'!$A$2:$DV$56,4,FALSE)</f>
        <v>0</v>
      </c>
      <c r="BR89" s="47">
        <f>HLOOKUP(BR11,'[1]PIVOT_TABLE_GT'!$A$2:$DV$56,4,FALSE)</f>
        <v>0</v>
      </c>
      <c r="BS89" s="47">
        <f>HLOOKUP(BS11,'[1]PIVOT_TABLE_GT'!$A$2:$DV$56,4,FALSE)</f>
        <v>0</v>
      </c>
      <c r="BT89" s="47">
        <f>HLOOKUP(BT11,'[1]PIVOT_TABLE_GT'!$A$2:$DV$56,4,FALSE)</f>
        <v>0</v>
      </c>
      <c r="BU89" s="47">
        <f>HLOOKUP(BU11,'[1]PIVOT_TABLE_GT'!$A$2:$DV$56,4,FALSE)</f>
        <v>0</v>
      </c>
      <c r="BV89" s="47">
        <f>HLOOKUP(BV11,'[1]PIVOT_TABLE_GT'!$A$2:$DV$56,4,FALSE)</f>
        <v>0</v>
      </c>
      <c r="BW89" s="47">
        <f>HLOOKUP(BW11,'[1]PIVOT_TABLE_GT'!$A$2:$DV$56,4,FALSE)</f>
        <v>0</v>
      </c>
      <c r="BX89" s="37"/>
      <c r="BY89" s="37"/>
      <c r="BZ89" s="37"/>
      <c r="CA89" s="38"/>
      <c r="CB89" s="38"/>
      <c r="CC89" s="38"/>
      <c r="CD89" s="38"/>
      <c r="CE89" s="38"/>
      <c r="CF89" s="38"/>
      <c r="CG89" s="27"/>
    </row>
    <row r="90" spans="1:85" ht="12.75">
      <c r="A90" s="33">
        <v>605</v>
      </c>
      <c r="B90" s="34" t="s">
        <v>154</v>
      </c>
      <c r="C90" s="35">
        <f t="shared" si="41"/>
        <v>15576917.869999997</v>
      </c>
      <c r="D90" s="36">
        <f aca="true" t="shared" si="44" ref="D90:AF90">SUM(D91:D95)</f>
        <v>5821257.57</v>
      </c>
      <c r="E90" s="57">
        <f t="shared" si="44"/>
        <v>681120.62</v>
      </c>
      <c r="F90" s="57">
        <f t="shared" si="44"/>
        <v>0</v>
      </c>
      <c r="G90" s="57">
        <f t="shared" si="44"/>
        <v>1868354.6400000001</v>
      </c>
      <c r="H90" s="57">
        <f t="shared" si="44"/>
        <v>0</v>
      </c>
      <c r="I90" s="57">
        <f t="shared" si="44"/>
        <v>862742.01</v>
      </c>
      <c r="J90" s="57">
        <f t="shared" si="44"/>
        <v>0</v>
      </c>
      <c r="K90" s="57">
        <f t="shared" si="44"/>
        <v>179120.74000000002</v>
      </c>
      <c r="L90" s="57">
        <f t="shared" si="44"/>
        <v>4008638.3</v>
      </c>
      <c r="M90" s="57">
        <f t="shared" si="44"/>
        <v>91061.19</v>
      </c>
      <c r="N90" s="57">
        <f t="shared" si="44"/>
        <v>1370149.2599999998</v>
      </c>
      <c r="O90" s="57">
        <f t="shared" si="44"/>
        <v>3669.37</v>
      </c>
      <c r="P90" s="57">
        <f t="shared" si="44"/>
        <v>-29743.64</v>
      </c>
      <c r="Q90" s="57">
        <f t="shared" si="44"/>
        <v>14210.849999999999</v>
      </c>
      <c r="R90" s="57">
        <f t="shared" si="44"/>
        <v>0</v>
      </c>
      <c r="S90" s="57">
        <f t="shared" si="44"/>
        <v>-34998.52</v>
      </c>
      <c r="T90" s="57">
        <f t="shared" si="44"/>
        <v>1210717.9400000002</v>
      </c>
      <c r="U90" s="57">
        <f t="shared" si="44"/>
        <v>0</v>
      </c>
      <c r="V90" s="57">
        <f t="shared" si="44"/>
        <v>0</v>
      </c>
      <c r="W90" s="57">
        <f t="shared" si="44"/>
        <v>0</v>
      </c>
      <c r="X90" s="57">
        <f t="shared" si="44"/>
        <v>0</v>
      </c>
      <c r="Y90" s="57">
        <f t="shared" si="44"/>
        <v>0</v>
      </c>
      <c r="Z90" s="57">
        <f t="shared" si="44"/>
        <v>0</v>
      </c>
      <c r="AA90" s="57">
        <f t="shared" si="44"/>
        <v>0</v>
      </c>
      <c r="AB90" s="57">
        <f t="shared" si="44"/>
        <v>0</v>
      </c>
      <c r="AC90" s="57">
        <f t="shared" si="44"/>
        <v>0</v>
      </c>
      <c r="AD90" s="57">
        <f t="shared" si="44"/>
        <v>0</v>
      </c>
      <c r="AE90" s="57">
        <f t="shared" si="44"/>
        <v>0</v>
      </c>
      <c r="AF90" s="57">
        <f t="shared" si="44"/>
        <v>0</v>
      </c>
      <c r="AG90" s="57">
        <f>SUM(AG91:AG95)</f>
        <v>0</v>
      </c>
      <c r="AH90" s="57">
        <f>SUM(AH91:AH95)</f>
        <v>0</v>
      </c>
      <c r="AI90" s="57">
        <f>SUM(AI91:AI95)</f>
        <v>0</v>
      </c>
      <c r="AJ90" s="57">
        <f aca="true" t="shared" si="45" ref="AJ90:BV90">SUM(AJ91:AJ95)</f>
        <v>0</v>
      </c>
      <c r="AK90" s="57">
        <f t="shared" si="45"/>
        <v>0</v>
      </c>
      <c r="AL90" s="57">
        <f t="shared" si="45"/>
        <v>0</v>
      </c>
      <c r="AM90" s="57">
        <f>SUM(AM91:AM95)</f>
        <v>0</v>
      </c>
      <c r="AN90" s="57">
        <f t="shared" si="45"/>
        <v>0</v>
      </c>
      <c r="AO90" s="57">
        <f>SUM(AO91:AO95)</f>
        <v>0</v>
      </c>
      <c r="AP90" s="57">
        <f>SUM(AP91:AP95)</f>
        <v>0</v>
      </c>
      <c r="AQ90" s="57">
        <f>SUM(AQ91:AQ95)</f>
        <v>0</v>
      </c>
      <c r="AR90" s="57">
        <f t="shared" si="45"/>
        <v>0</v>
      </c>
      <c r="AS90" s="57">
        <f t="shared" si="45"/>
        <v>0</v>
      </c>
      <c r="AT90" s="57">
        <f t="shared" si="45"/>
        <v>-32946.54</v>
      </c>
      <c r="AU90" s="57">
        <f t="shared" si="45"/>
        <v>0</v>
      </c>
      <c r="AV90" s="57">
        <f t="shared" si="45"/>
        <v>0</v>
      </c>
      <c r="AW90" s="57">
        <f t="shared" si="45"/>
        <v>0</v>
      </c>
      <c r="AX90" s="57">
        <f t="shared" si="45"/>
        <v>0</v>
      </c>
      <c r="AY90" s="57">
        <f t="shared" si="45"/>
        <v>0</v>
      </c>
      <c r="AZ90" s="57">
        <f t="shared" si="45"/>
        <v>0</v>
      </c>
      <c r="BA90" s="57">
        <f t="shared" si="45"/>
        <v>0</v>
      </c>
      <c r="BB90" s="57">
        <f t="shared" si="45"/>
        <v>0</v>
      </c>
      <c r="BC90" s="57">
        <f t="shared" si="45"/>
        <v>73.57</v>
      </c>
      <c r="BD90" s="57">
        <f>SUM(BD91:BD95)</f>
        <v>0</v>
      </c>
      <c r="BE90" s="57">
        <f t="shared" si="45"/>
        <v>-312983.88999999996</v>
      </c>
      <c r="BF90" s="57">
        <f t="shared" si="45"/>
        <v>274.15000000000146</v>
      </c>
      <c r="BG90" s="57">
        <f t="shared" si="45"/>
        <v>10561.090000000004</v>
      </c>
      <c r="BH90" s="57">
        <f t="shared" si="45"/>
        <v>-247560.86</v>
      </c>
      <c r="BI90" s="57">
        <f t="shared" si="45"/>
        <v>0</v>
      </c>
      <c r="BJ90" s="57">
        <f>SUM(BJ91:BJ95)</f>
        <v>0</v>
      </c>
      <c r="BK90" s="57">
        <f t="shared" si="45"/>
        <v>0</v>
      </c>
      <c r="BL90" s="57">
        <f t="shared" si="45"/>
        <v>0</v>
      </c>
      <c r="BM90" s="57">
        <f t="shared" si="45"/>
        <v>0</v>
      </c>
      <c r="BN90" s="57">
        <f t="shared" si="45"/>
        <v>0</v>
      </c>
      <c r="BO90" s="57">
        <f t="shared" si="45"/>
        <v>0</v>
      </c>
      <c r="BP90" s="58">
        <f t="shared" si="45"/>
        <v>0</v>
      </c>
      <c r="BQ90" s="58">
        <f t="shared" si="45"/>
        <v>0</v>
      </c>
      <c r="BR90" s="58">
        <f>SUM(BR91:BR95)</f>
        <v>0</v>
      </c>
      <c r="BS90" s="58">
        <f>SUM(BS91:BS95)</f>
        <v>0</v>
      </c>
      <c r="BT90" s="58">
        <f>SUM(BT91:BT95)</f>
        <v>0</v>
      </c>
      <c r="BU90" s="58">
        <f t="shared" si="45"/>
        <v>113200.02000000002</v>
      </c>
      <c r="BV90" s="57">
        <f t="shared" si="45"/>
        <v>0</v>
      </c>
      <c r="BW90" s="57">
        <f>SUM(BW91:BW95)</f>
        <v>0</v>
      </c>
      <c r="BX90" s="37"/>
      <c r="BY90" s="37"/>
      <c r="BZ90" s="37"/>
      <c r="CA90" s="38"/>
      <c r="CB90" s="38"/>
      <c r="CC90" s="38"/>
      <c r="CD90" s="38"/>
      <c r="CE90" s="38"/>
      <c r="CF90" s="38"/>
      <c r="CG90" s="27"/>
    </row>
    <row r="91" spans="1:85" ht="12.75">
      <c r="A91" s="39">
        <v>60501</v>
      </c>
      <c r="B91" s="39" t="s">
        <v>155</v>
      </c>
      <c r="C91" s="41">
        <f t="shared" si="41"/>
        <v>19419238.330000002</v>
      </c>
      <c r="D91" s="47">
        <f>HLOOKUP(D11,'[1]PIVOT_TABLE_GT'!$A$2:$DV$56,43,FALSE)</f>
        <v>6586124.47</v>
      </c>
      <c r="E91" s="47">
        <f>HLOOKUP(E11,'[1]PIVOT_TABLE_GT'!$A$2:$DV$56,43,FALSE)</f>
        <v>715873.22</v>
      </c>
      <c r="F91" s="47">
        <f>HLOOKUP(F11,'[1]PIVOT_TABLE_GT'!$A$2:$DV$56,43,FALSE)</f>
        <v>0</v>
      </c>
      <c r="G91" s="47">
        <f>HLOOKUP(G11,'[1]PIVOT_TABLE_GT'!$A$2:$DV$56,43,FALSE)</f>
        <v>2304379.31</v>
      </c>
      <c r="H91" s="47">
        <f>HLOOKUP(H11,'[1]PIVOT_TABLE_GT'!$A$2:$DV$56,43,FALSE)</f>
        <v>0</v>
      </c>
      <c r="I91" s="47">
        <f>HLOOKUP(I11,'[1]PIVOT_TABLE_GT'!$A$2:$DV$56,43,FALSE)</f>
        <v>882802.75</v>
      </c>
      <c r="J91" s="47">
        <f>HLOOKUP(J11,'[1]PIVOT_TABLE_GT'!$A$2:$DV$56,43,FALSE)</f>
        <v>0</v>
      </c>
      <c r="K91" s="47">
        <f>HLOOKUP(K11,'[1]PIVOT_TABLE_GT'!$A$2:$DV$56,43,FALSE)</f>
        <v>37978.01</v>
      </c>
      <c r="L91" s="47">
        <f>HLOOKUP(L11,'[1]PIVOT_TABLE_GT'!$A$2:$DV$56,43,FALSE)</f>
        <v>6915278.2</v>
      </c>
      <c r="M91" s="47">
        <f>HLOOKUP(M11,'[1]PIVOT_TABLE_GT'!$A$2:$DV$56,43,FALSE)</f>
        <v>98035.6</v>
      </c>
      <c r="N91" s="47">
        <f>HLOOKUP(N11,'[1]PIVOT_TABLE_GT'!$A$2:$DV$56,43,FALSE)</f>
        <v>1748364.02</v>
      </c>
      <c r="O91" s="47">
        <f>HLOOKUP(O11,'[1]PIVOT_TABLE_GT'!$A$2:$DV$56,43,FALSE)</f>
        <v>4452.11</v>
      </c>
      <c r="P91" s="47">
        <f>HLOOKUP(P11,'[1]PIVOT_TABLE_GT'!$A$2:$DV$56,43,FALSE)</f>
        <v>1709.04</v>
      </c>
      <c r="Q91" s="47">
        <f>HLOOKUP(Q11,'[1]PIVOT_TABLE_GT'!$A$2:$DV$56,43,FALSE)</f>
        <v>63137.92</v>
      </c>
      <c r="R91" s="47">
        <f>HLOOKUP(R11,'[1]PIVOT_TABLE_GT'!$A$2:$DV$56,43,FALSE)</f>
        <v>0</v>
      </c>
      <c r="S91" s="47">
        <f>HLOOKUP(S11,'[1]PIVOT_TABLE_GT'!$A$2:$DV$56,43,FALSE)</f>
        <v>-34014.67</v>
      </c>
      <c r="T91" s="47">
        <f>HLOOKUP(T11,'[1]PIVOT_TABLE_GT'!$A$2:$DV$56,43,FALSE)</f>
        <v>1073853.34</v>
      </c>
      <c r="U91" s="47">
        <f>HLOOKUP(U11,'[1]PIVOT_TABLE_GT'!$A$2:$DV$56,43,FALSE)</f>
        <v>0</v>
      </c>
      <c r="V91" s="47">
        <f>HLOOKUP(V11,'[1]PIVOT_TABLE_GT'!$A$2:$DV$56,43,FALSE)</f>
        <v>0</v>
      </c>
      <c r="W91" s="47">
        <f>HLOOKUP(W11,'[1]PIVOT_TABLE_GT'!$A$2:$DV$56,43,FALSE)</f>
        <v>0</v>
      </c>
      <c r="X91" s="47">
        <f>HLOOKUP(X11,'[1]PIVOT_TABLE_GT'!$A$2:$DV$56,43,FALSE)</f>
        <v>0</v>
      </c>
      <c r="Y91" s="47">
        <f>HLOOKUP(Y11,'[1]PIVOT_TABLE_GT'!$A$2:$DV$56,43,FALSE)</f>
        <v>0</v>
      </c>
      <c r="Z91" s="47">
        <f>HLOOKUP(Z11,'[1]PIVOT_TABLE_GT'!$A$2:$DV$56,43,FALSE)</f>
        <v>0</v>
      </c>
      <c r="AA91" s="47">
        <f>HLOOKUP(AA11,'[1]PIVOT_TABLE_GT'!$A$2:$DV$56,43,FALSE)</f>
        <v>0</v>
      </c>
      <c r="AB91" s="47">
        <f>HLOOKUP(AB11,'[1]PIVOT_TABLE_GT'!$A$2:$DV$56,43,FALSE)</f>
        <v>0</v>
      </c>
      <c r="AC91" s="47">
        <f>HLOOKUP(AC11,'[1]PIVOT_TABLE_GT'!$A$2:$DV$56,43,FALSE)</f>
        <v>0</v>
      </c>
      <c r="AD91" s="47">
        <f>HLOOKUP(AD11,'[1]PIVOT_TABLE_GT'!$A$2:$DV$56,43,FALSE)</f>
        <v>0</v>
      </c>
      <c r="AE91" s="47">
        <f>HLOOKUP(AE11,'[1]PIVOT_TABLE_GT'!$A$2:$DV$56,43,FALSE)</f>
        <v>0</v>
      </c>
      <c r="AF91" s="47">
        <f>HLOOKUP(AF11,'[1]PIVOT_TABLE_GT'!$A$2:$DV$56,43,FALSE)</f>
        <v>0</v>
      </c>
      <c r="AG91" s="47">
        <f>HLOOKUP(AG11,'[1]PIVOT_TABLE_GT'!$A$2:$DV$56,43,FALSE)</f>
        <v>0</v>
      </c>
      <c r="AH91" s="47">
        <f>HLOOKUP(AH11,'[1]PIVOT_TABLE_GT'!$A$2:$DV$56,43,FALSE)</f>
        <v>0</v>
      </c>
      <c r="AI91" s="47">
        <f>HLOOKUP(AI11,'[1]PIVOT_TABLE_GT'!$A$2:$DV$56,43,FALSE)</f>
        <v>0</v>
      </c>
      <c r="AJ91" s="47">
        <f>HLOOKUP(AJ11,'[1]PIVOT_TABLE_GT'!$A$2:$DV$56,43,FALSE)</f>
        <v>0</v>
      </c>
      <c r="AK91" s="47">
        <f>HLOOKUP(AK11,'[1]PIVOT_TABLE_GT'!$A$2:$DV$56,43,FALSE)</f>
        <v>0</v>
      </c>
      <c r="AL91" s="47">
        <f>HLOOKUP(AL11,'[1]PIVOT_TABLE_GT'!$A$2:$DV$56,43,FALSE)</f>
        <v>0</v>
      </c>
      <c r="AM91" s="47">
        <f>HLOOKUP(AM11,'[1]PIVOT_TABLE_GT'!$A$2:$DV$56,43,FALSE)</f>
        <v>0</v>
      </c>
      <c r="AN91" s="47">
        <f>HLOOKUP(AN11,'[1]PIVOT_TABLE_GT'!$A$2:$DV$56,43,FALSE)</f>
        <v>0</v>
      </c>
      <c r="AO91" s="47">
        <f>HLOOKUP(AO11,'[1]PIVOT_TABLE_GT'!$A$2:$DV$56,43,FALSE)</f>
        <v>0</v>
      </c>
      <c r="AP91" s="47">
        <f>HLOOKUP(AP11,'[1]PIVOT_TABLE_GT'!$A$2:$DV$56,43,FALSE)</f>
        <v>0</v>
      </c>
      <c r="AQ91" s="47">
        <f>HLOOKUP(AQ11,'[1]PIVOT_TABLE_GT'!$A$2:$DV$56,43,FALSE)</f>
        <v>0</v>
      </c>
      <c r="AR91" s="47">
        <f>HLOOKUP(AR11,'[1]PIVOT_TABLE_GT'!$A$2:$DV$56,43,FALSE)</f>
        <v>0</v>
      </c>
      <c r="AS91" s="47">
        <f>HLOOKUP(AS11,'[1]PIVOT_TABLE_GT'!$A$2:$DV$56,43,FALSE)</f>
        <v>0</v>
      </c>
      <c r="AT91" s="47">
        <f>HLOOKUP(AT11,'[1]PIVOT_TABLE_GT'!$A$2:$DV$56,43,FALSE)</f>
        <v>8623.04</v>
      </c>
      <c r="AU91" s="47">
        <f>HLOOKUP(AU11,'[1]PIVOT_TABLE_GT'!$A$2:$DV$56,43,FALSE)</f>
        <v>0</v>
      </c>
      <c r="AV91" s="47">
        <f>HLOOKUP(AV11,'[1]PIVOT_TABLE_GT'!$A$2:$DV$56,43,FALSE)</f>
        <v>0</v>
      </c>
      <c r="AW91" s="47">
        <f>HLOOKUP(AW11,'[1]PIVOT_TABLE_GT'!$A$2:$DV$56,43,FALSE)</f>
        <v>0</v>
      </c>
      <c r="AX91" s="47">
        <f>HLOOKUP(AX11,'[1]PIVOT_TABLE_GT'!$A$2:$DV$56,43,FALSE)</f>
        <v>0</v>
      </c>
      <c r="AY91" s="47">
        <f>HLOOKUP(AY11,'[1]PIVOT_TABLE_GT'!$A$2:$DV$56,43,FALSE)</f>
        <v>0</v>
      </c>
      <c r="AZ91" s="47">
        <f>HLOOKUP(AZ11,'[1]PIVOT_TABLE_GT'!$A$2:$DV$56,43,FALSE)</f>
        <v>0</v>
      </c>
      <c r="BA91" s="47">
        <f>HLOOKUP(BA11,'[1]PIVOT_TABLE_GT'!$A$2:$DV$56,43,FALSE)</f>
        <v>0</v>
      </c>
      <c r="BB91" s="47">
        <f>HLOOKUP(BB11,'[1]PIVOT_TABLE_GT'!$A$2:$DV$56,43,FALSE)</f>
        <v>0</v>
      </c>
      <c r="BC91" s="47">
        <f>HLOOKUP(BC11,'[1]PIVOT_TABLE_GT'!$A$2:$DV$56,43,FALSE)</f>
        <v>73.57</v>
      </c>
      <c r="BD91" s="47">
        <f>HLOOKUP(BD11,'[1]PIVOT_TABLE_GT'!$A$2:$DV$56,43,FALSE)</f>
        <v>0</v>
      </c>
      <c r="BE91" s="47">
        <f>HLOOKUP(BE11,'[1]PIVOT_TABLE_GT'!$A$2:$DV$56,43,FALSE)</f>
        <v>-755991.91</v>
      </c>
      <c r="BF91" s="47">
        <f>HLOOKUP(BF11,'[1]PIVOT_TABLE_GT'!$A$2:$DV$56,43,FALSE)</f>
        <v>20139.75</v>
      </c>
      <c r="BG91" s="47">
        <f>HLOOKUP(BG11,'[1]PIVOT_TABLE_GT'!$A$2:$DV$56,43,FALSE)</f>
        <v>49906.97</v>
      </c>
      <c r="BH91" s="47">
        <f>HLOOKUP(BH11,'[1]PIVOT_TABLE_GT'!$A$2:$DV$56,43,FALSE)</f>
        <v>-490866.58</v>
      </c>
      <c r="BI91" s="47">
        <f>HLOOKUP(BI11,'[1]PIVOT_TABLE_GT'!$A$2:$DV$56,43,FALSE)</f>
        <v>0</v>
      </c>
      <c r="BJ91" s="47">
        <f>HLOOKUP(BJ11,'[1]PIVOT_TABLE_GT'!$A$2:$DV$56,43,FALSE)</f>
        <v>0</v>
      </c>
      <c r="BK91" s="47">
        <f>HLOOKUP(BK11,'[1]PIVOT_TABLE_GT'!$A$2:$DV$56,43,FALSE)</f>
        <v>0</v>
      </c>
      <c r="BL91" s="47">
        <f>HLOOKUP(BL11,'[1]PIVOT_TABLE_GT'!$A$2:$DV$56,43,FALSE)</f>
        <v>0</v>
      </c>
      <c r="BM91" s="47">
        <f>HLOOKUP(BM11,'[1]PIVOT_TABLE_GT'!$A$2:$DV$56,43,FALSE)</f>
        <v>0</v>
      </c>
      <c r="BN91" s="47">
        <f>HLOOKUP(BN11,'[1]PIVOT_TABLE_GT'!$A$2:$DV$56,43,FALSE)</f>
        <v>0</v>
      </c>
      <c r="BO91" s="47">
        <f>HLOOKUP(BO11,'[1]PIVOT_TABLE_GT'!$A$2:$DV$56,43,FALSE)</f>
        <v>0</v>
      </c>
      <c r="BP91" s="47">
        <f>HLOOKUP(BP11,'[1]PIVOT_TABLE_GT'!$A$2:$DV$56,43,FALSE)</f>
        <v>0</v>
      </c>
      <c r="BQ91" s="47">
        <f>HLOOKUP(BQ11,'[1]PIVOT_TABLE_GT'!$A$2:$DV$56,43,FALSE)</f>
        <v>0</v>
      </c>
      <c r="BR91" s="47">
        <f>HLOOKUP(BR11,'[1]PIVOT_TABLE_GT'!$A$2:$DV$56,43,FALSE)</f>
        <v>0</v>
      </c>
      <c r="BS91" s="47">
        <f>HLOOKUP(BS11,'[1]PIVOT_TABLE_GT'!$A$2:$DV$56,43,FALSE)</f>
        <v>0</v>
      </c>
      <c r="BT91" s="47">
        <f>HLOOKUP(BT11,'[1]PIVOT_TABLE_GT'!$A$2:$DV$56,43,FALSE)</f>
        <v>0</v>
      </c>
      <c r="BU91" s="47">
        <f>HLOOKUP(BU11,'[1]PIVOT_TABLE_GT'!$A$2:$DV$56,43,FALSE)</f>
        <v>189380.17</v>
      </c>
      <c r="BV91" s="47">
        <f>HLOOKUP(BV11,'[1]PIVOT_TABLE_GT'!$A$2:$DV$56,43,FALSE)</f>
        <v>0</v>
      </c>
      <c r="BW91" s="47">
        <f>HLOOKUP(BW11,'[1]PIVOT_TABLE_GT'!$A$2:$DV$56,43,FALSE)</f>
        <v>0</v>
      </c>
      <c r="BX91" s="37"/>
      <c r="BY91" s="37"/>
      <c r="BZ91" s="37"/>
      <c r="CA91" s="38"/>
      <c r="CB91" s="38"/>
      <c r="CC91" s="38"/>
      <c r="CD91" s="38"/>
      <c r="CE91" s="38"/>
      <c r="CF91" s="38"/>
      <c r="CG91" s="27"/>
    </row>
    <row r="92" spans="1:85" ht="12.75">
      <c r="A92" s="39">
        <v>60502</v>
      </c>
      <c r="B92" s="39" t="s">
        <v>156</v>
      </c>
      <c r="C92" s="41">
        <f t="shared" si="41"/>
        <v>651036.28</v>
      </c>
      <c r="D92" s="47">
        <f>HLOOKUP(D11,'[1]PIVOT_TABLE_GT'!$A$2:$DV$56,44,FALSE)</f>
        <v>1307291.53</v>
      </c>
      <c r="E92" s="47">
        <f>HLOOKUP(E11,'[1]PIVOT_TABLE_GT'!$A$2:$DV$56,44,FALSE)</f>
        <v>-14846.01</v>
      </c>
      <c r="F92" s="47">
        <f>HLOOKUP(F11,'[1]PIVOT_TABLE_GT'!$A$2:$DV$56,44,FALSE)</f>
        <v>0</v>
      </c>
      <c r="G92" s="47">
        <f>HLOOKUP(G11,'[1]PIVOT_TABLE_GT'!$A$2:$DV$56,44,FALSE)</f>
        <v>-762773.11</v>
      </c>
      <c r="H92" s="47">
        <f>HLOOKUP(H11,'[1]PIVOT_TABLE_GT'!$A$2:$DV$56,44,FALSE)</f>
        <v>0</v>
      </c>
      <c r="I92" s="47">
        <f>HLOOKUP(I11,'[1]PIVOT_TABLE_GT'!$A$2:$DV$56,44,FALSE)</f>
        <v>-6002.74</v>
      </c>
      <c r="J92" s="47">
        <f>HLOOKUP(J11,'[1]PIVOT_TABLE_GT'!$A$2:$DV$56,44,FALSE)</f>
        <v>0</v>
      </c>
      <c r="K92" s="47">
        <f>HLOOKUP(K11,'[1]PIVOT_TABLE_GT'!$A$2:$DV$56,44,FALSE)</f>
        <v>0</v>
      </c>
      <c r="L92" s="47">
        <f>HLOOKUP(L11,'[1]PIVOT_TABLE_GT'!$A$2:$DV$56,44,FALSE)</f>
        <v>11027.77</v>
      </c>
      <c r="M92" s="47">
        <f>HLOOKUP(M11,'[1]PIVOT_TABLE_GT'!$A$2:$DV$56,44,FALSE)</f>
        <v>-264.39</v>
      </c>
      <c r="N92" s="47">
        <f>HLOOKUP(N11,'[1]PIVOT_TABLE_GT'!$A$2:$DV$56,44,FALSE)</f>
        <v>104634.15</v>
      </c>
      <c r="O92" s="47">
        <f>HLOOKUP(O11,'[1]PIVOT_TABLE_GT'!$A$2:$DV$56,44,FALSE)</f>
        <v>-782.74</v>
      </c>
      <c r="P92" s="47">
        <f>HLOOKUP(P11,'[1]PIVOT_TABLE_GT'!$A$2:$DV$56,44,FALSE)</f>
        <v>-1452.68</v>
      </c>
      <c r="Q92" s="47">
        <f>HLOOKUP(Q11,'[1]PIVOT_TABLE_GT'!$A$2:$DV$56,44,FALSE)</f>
        <v>-79176.09</v>
      </c>
      <c r="R92" s="47">
        <f>HLOOKUP(R11,'[1]PIVOT_TABLE_GT'!$A$2:$DV$56,44,FALSE)</f>
        <v>0</v>
      </c>
      <c r="S92" s="47">
        <f>HLOOKUP(S11,'[1]PIVOT_TABLE_GT'!$A$2:$DV$56,44,FALSE)</f>
        <v>0</v>
      </c>
      <c r="T92" s="47">
        <f>HLOOKUP(T11,'[1]PIVOT_TABLE_GT'!$A$2:$DV$56,44,FALSE)</f>
        <v>9005.56</v>
      </c>
      <c r="U92" s="47">
        <f>HLOOKUP(U11,'[1]PIVOT_TABLE_GT'!$A$2:$DV$56,44,FALSE)</f>
        <v>0</v>
      </c>
      <c r="V92" s="47">
        <f>HLOOKUP(V11,'[1]PIVOT_TABLE_GT'!$A$2:$DV$56,44,FALSE)</f>
        <v>0</v>
      </c>
      <c r="W92" s="47">
        <f>HLOOKUP(W11,'[1]PIVOT_TABLE_GT'!$A$2:$DV$56,44,FALSE)</f>
        <v>0</v>
      </c>
      <c r="X92" s="47">
        <f>HLOOKUP(X11,'[1]PIVOT_TABLE_GT'!$A$2:$DV$56,44,FALSE)</f>
        <v>0</v>
      </c>
      <c r="Y92" s="47">
        <f>HLOOKUP(Y11,'[1]PIVOT_TABLE_GT'!$A$2:$DV$56,44,FALSE)</f>
        <v>0</v>
      </c>
      <c r="Z92" s="47">
        <f>HLOOKUP(Z11,'[1]PIVOT_TABLE_GT'!$A$2:$DV$56,44,FALSE)</f>
        <v>0</v>
      </c>
      <c r="AA92" s="47">
        <f>HLOOKUP(AA11,'[1]PIVOT_TABLE_GT'!$A$2:$DV$56,44,FALSE)</f>
        <v>0</v>
      </c>
      <c r="AB92" s="47">
        <f>HLOOKUP(AB11,'[1]PIVOT_TABLE_GT'!$A$2:$DV$56,44,FALSE)</f>
        <v>0</v>
      </c>
      <c r="AC92" s="47">
        <f>HLOOKUP(AC11,'[1]PIVOT_TABLE_GT'!$A$2:$DV$56,44,FALSE)</f>
        <v>0</v>
      </c>
      <c r="AD92" s="47">
        <f>HLOOKUP(AD11,'[1]PIVOT_TABLE_GT'!$A$2:$DV$56,44,FALSE)</f>
        <v>0</v>
      </c>
      <c r="AE92" s="47">
        <f>HLOOKUP(AE11,'[1]PIVOT_TABLE_GT'!$A$2:$DV$56,44,FALSE)</f>
        <v>0</v>
      </c>
      <c r="AF92" s="47">
        <f>HLOOKUP(AF11,'[1]PIVOT_TABLE_GT'!$A$2:$DV$56,44,FALSE)</f>
        <v>0</v>
      </c>
      <c r="AG92" s="47">
        <f>HLOOKUP(AG11,'[1]PIVOT_TABLE_GT'!$A$2:$DV$56,44,FALSE)</f>
        <v>0</v>
      </c>
      <c r="AH92" s="47">
        <f>HLOOKUP(AH11,'[1]PIVOT_TABLE_GT'!$A$2:$DV$56,44,FALSE)</f>
        <v>0</v>
      </c>
      <c r="AI92" s="47">
        <f>HLOOKUP(AI11,'[1]PIVOT_TABLE_GT'!$A$2:$DV$56,44,FALSE)</f>
        <v>0</v>
      </c>
      <c r="AJ92" s="47">
        <f>HLOOKUP(AJ11,'[1]PIVOT_TABLE_GT'!$A$2:$DV$56,44,FALSE)</f>
        <v>0</v>
      </c>
      <c r="AK92" s="47">
        <f>HLOOKUP(AK11,'[1]PIVOT_TABLE_GT'!$A$2:$DV$56,44,FALSE)</f>
        <v>0</v>
      </c>
      <c r="AL92" s="47">
        <f>HLOOKUP(AL11,'[1]PIVOT_TABLE_GT'!$A$2:$DV$56,44,FALSE)</f>
        <v>0</v>
      </c>
      <c r="AM92" s="47">
        <f>HLOOKUP(AM11,'[1]PIVOT_TABLE_GT'!$A$2:$DV$56,44,FALSE)</f>
        <v>0</v>
      </c>
      <c r="AN92" s="47">
        <f>HLOOKUP(AN11,'[1]PIVOT_TABLE_GT'!$A$2:$DV$56,44,FALSE)</f>
        <v>0</v>
      </c>
      <c r="AO92" s="47">
        <f>HLOOKUP(AO11,'[1]PIVOT_TABLE_GT'!$A$2:$DV$56,44,FALSE)</f>
        <v>0</v>
      </c>
      <c r="AP92" s="47">
        <f>HLOOKUP(AP11,'[1]PIVOT_TABLE_GT'!$A$2:$DV$56,44,FALSE)</f>
        <v>0</v>
      </c>
      <c r="AQ92" s="47">
        <f>HLOOKUP(AQ11,'[1]PIVOT_TABLE_GT'!$A$2:$DV$56,44,FALSE)</f>
        <v>0</v>
      </c>
      <c r="AR92" s="47">
        <f>HLOOKUP(AR11,'[1]PIVOT_TABLE_GT'!$A$2:$DV$56,44,FALSE)</f>
        <v>0</v>
      </c>
      <c r="AS92" s="47">
        <f>HLOOKUP(AS11,'[1]PIVOT_TABLE_GT'!$A$2:$DV$56,44,FALSE)</f>
        <v>0</v>
      </c>
      <c r="AT92" s="47">
        <f>HLOOKUP(AT11,'[1]PIVOT_TABLE_GT'!$A$2:$DV$56,44,FALSE)</f>
        <v>-34.12</v>
      </c>
      <c r="AU92" s="47">
        <f>HLOOKUP(AU11,'[1]PIVOT_TABLE_GT'!$A$2:$DV$56,44,FALSE)</f>
        <v>0</v>
      </c>
      <c r="AV92" s="47">
        <f>HLOOKUP(AV11,'[1]PIVOT_TABLE_GT'!$A$2:$DV$56,44,FALSE)</f>
        <v>0</v>
      </c>
      <c r="AW92" s="47">
        <f>HLOOKUP(AW11,'[1]PIVOT_TABLE_GT'!$A$2:$DV$56,44,FALSE)</f>
        <v>0</v>
      </c>
      <c r="AX92" s="47">
        <f>HLOOKUP(AX11,'[1]PIVOT_TABLE_GT'!$A$2:$DV$56,44,FALSE)</f>
        <v>0</v>
      </c>
      <c r="AY92" s="47">
        <f>HLOOKUP(AY11,'[1]PIVOT_TABLE_GT'!$A$2:$DV$56,44,FALSE)</f>
        <v>0</v>
      </c>
      <c r="AZ92" s="47">
        <f>HLOOKUP(AZ11,'[1]PIVOT_TABLE_GT'!$A$2:$DV$56,44,FALSE)</f>
        <v>0</v>
      </c>
      <c r="BA92" s="47">
        <f>HLOOKUP(BA11,'[1]PIVOT_TABLE_GT'!$A$2:$DV$56,44,FALSE)</f>
        <v>0</v>
      </c>
      <c r="BB92" s="47">
        <f>HLOOKUP(BB11,'[1]PIVOT_TABLE_GT'!$A$2:$DV$56,44,FALSE)</f>
        <v>0</v>
      </c>
      <c r="BC92" s="47">
        <f>HLOOKUP(BC11,'[1]PIVOT_TABLE_GT'!$A$2:$DV$56,44,FALSE)</f>
        <v>0</v>
      </c>
      <c r="BD92" s="47">
        <f>HLOOKUP(BD11,'[1]PIVOT_TABLE_GT'!$A$2:$DV$56,44,FALSE)</f>
        <v>0</v>
      </c>
      <c r="BE92" s="47">
        <f>HLOOKUP(BE11,'[1]PIVOT_TABLE_GT'!$A$2:$DV$56,44,FALSE)</f>
        <v>135869.2</v>
      </c>
      <c r="BF92" s="47">
        <f>HLOOKUP(BF11,'[1]PIVOT_TABLE_GT'!$A$2:$DV$56,44,FALSE)</f>
        <v>-19037.12</v>
      </c>
      <c r="BG92" s="47">
        <f>HLOOKUP(BG11,'[1]PIVOT_TABLE_GT'!$A$2:$DV$56,44,FALSE)</f>
        <v>-39345.88</v>
      </c>
      <c r="BH92" s="47">
        <f>HLOOKUP(BH11,'[1]PIVOT_TABLE_GT'!$A$2:$DV$56,44,FALSE)</f>
        <v>77390.84</v>
      </c>
      <c r="BI92" s="47">
        <f>HLOOKUP(BI11,'[1]PIVOT_TABLE_GT'!$A$2:$DV$56,44,FALSE)</f>
        <v>0</v>
      </c>
      <c r="BJ92" s="47">
        <f>HLOOKUP(BJ11,'[1]PIVOT_TABLE_GT'!$A$2:$DV$56,44,FALSE)</f>
        <v>0</v>
      </c>
      <c r="BK92" s="47">
        <f>HLOOKUP(BK11,'[1]PIVOT_TABLE_GT'!$A$2:$DV$56,44,FALSE)</f>
        <v>0</v>
      </c>
      <c r="BL92" s="47">
        <f>HLOOKUP(BL11,'[1]PIVOT_TABLE_GT'!$A$2:$DV$56,44,FALSE)</f>
        <v>0</v>
      </c>
      <c r="BM92" s="47">
        <f>HLOOKUP(BM11,'[1]PIVOT_TABLE_GT'!$A$2:$DV$56,44,FALSE)</f>
        <v>0</v>
      </c>
      <c r="BN92" s="47">
        <f>HLOOKUP(BN11,'[1]PIVOT_TABLE_GT'!$A$2:$DV$56,44,FALSE)</f>
        <v>0</v>
      </c>
      <c r="BO92" s="47">
        <f>HLOOKUP(BO11,'[1]PIVOT_TABLE_GT'!$A$2:$DV$56,44,FALSE)</f>
        <v>0</v>
      </c>
      <c r="BP92" s="47">
        <f>HLOOKUP(BP11,'[1]PIVOT_TABLE_GT'!$A$2:$DV$56,44,FALSE)</f>
        <v>0</v>
      </c>
      <c r="BQ92" s="47">
        <f>HLOOKUP(BQ11,'[1]PIVOT_TABLE_GT'!$A$2:$DV$56,44,FALSE)</f>
        <v>0</v>
      </c>
      <c r="BR92" s="47">
        <f>HLOOKUP(BR11,'[1]PIVOT_TABLE_GT'!$A$2:$DV$56,44,FALSE)</f>
        <v>0</v>
      </c>
      <c r="BS92" s="47">
        <f>HLOOKUP(BS11,'[1]PIVOT_TABLE_GT'!$A$2:$DV$56,44,FALSE)</f>
        <v>0</v>
      </c>
      <c r="BT92" s="47">
        <f>HLOOKUP(BT11,'[1]PIVOT_TABLE_GT'!$A$2:$DV$56,44,FALSE)</f>
        <v>0</v>
      </c>
      <c r="BU92" s="47">
        <f>HLOOKUP(BU11,'[1]PIVOT_TABLE_GT'!$A$2:$DV$56,44,FALSE)</f>
        <v>-70467.89</v>
      </c>
      <c r="BV92" s="47">
        <f>HLOOKUP(BV11,'[1]PIVOT_TABLE_GT'!$A$2:$DV$56,44,FALSE)</f>
        <v>0</v>
      </c>
      <c r="BW92" s="47">
        <f>HLOOKUP(BW11,'[1]PIVOT_TABLE_GT'!$A$2:$DV$56,44,FALSE)</f>
        <v>0</v>
      </c>
      <c r="BX92" s="37"/>
      <c r="BY92" s="37"/>
      <c r="BZ92" s="37"/>
      <c r="CA92" s="38"/>
      <c r="CB92" s="38"/>
      <c r="CC92" s="38"/>
      <c r="CD92" s="38"/>
      <c r="CE92" s="38"/>
      <c r="CF92" s="38"/>
      <c r="CG92" s="27"/>
    </row>
    <row r="93" spans="1:85" ht="12.75">
      <c r="A93" s="39">
        <v>60503</v>
      </c>
      <c r="B93" s="39" t="s">
        <v>157</v>
      </c>
      <c r="C93" s="41">
        <f t="shared" si="41"/>
        <v>2702282</v>
      </c>
      <c r="D93" s="47">
        <f>HLOOKUP(D11,'[1]PIVOT_TABLE_GT'!$A$2:$DV$56,45,FALSE)</f>
        <v>0</v>
      </c>
      <c r="E93" s="47">
        <f>HLOOKUP(E11,'[1]PIVOT_TABLE_GT'!$A$2:$DV$56,45,FALSE)</f>
        <v>0</v>
      </c>
      <c r="F93" s="47">
        <f>HLOOKUP(F11,'[1]PIVOT_TABLE_GT'!$A$2:$DV$56,45,FALSE)</f>
        <v>0</v>
      </c>
      <c r="G93" s="47">
        <f>HLOOKUP(G11,'[1]PIVOT_TABLE_GT'!$A$2:$DV$56,45,FALSE)</f>
        <v>0</v>
      </c>
      <c r="H93" s="47">
        <f>HLOOKUP(H11,'[1]PIVOT_TABLE_GT'!$A$2:$DV$56,45,FALSE)</f>
        <v>0</v>
      </c>
      <c r="I93" s="47">
        <f>HLOOKUP(I11,'[1]PIVOT_TABLE_GT'!$A$2:$DV$56,45,FALSE)</f>
        <v>0</v>
      </c>
      <c r="J93" s="47">
        <f>HLOOKUP(J11,'[1]PIVOT_TABLE_GT'!$A$2:$DV$56,45,FALSE)</f>
        <v>0</v>
      </c>
      <c r="K93" s="47">
        <f>HLOOKUP(K11,'[1]PIVOT_TABLE_GT'!$A$2:$DV$56,45,FALSE)</f>
        <v>0</v>
      </c>
      <c r="L93" s="47">
        <f>HLOOKUP(L11,'[1]PIVOT_TABLE_GT'!$A$2:$DV$56,45,FALSE)</f>
        <v>0</v>
      </c>
      <c r="M93" s="47">
        <f>HLOOKUP(M11,'[1]PIVOT_TABLE_GT'!$A$2:$DV$56,45,FALSE)</f>
        <v>0</v>
      </c>
      <c r="N93" s="47">
        <f>HLOOKUP(N11,'[1]PIVOT_TABLE_GT'!$A$2:$DV$56,45,FALSE)</f>
        <v>2702282</v>
      </c>
      <c r="O93" s="47">
        <f>HLOOKUP(O11,'[1]PIVOT_TABLE_GT'!$A$2:$DV$56,45,FALSE)</f>
        <v>0</v>
      </c>
      <c r="P93" s="47">
        <f>HLOOKUP(P11,'[1]PIVOT_TABLE_GT'!$A$2:$DV$56,45,FALSE)</f>
        <v>0</v>
      </c>
      <c r="Q93" s="47">
        <f>HLOOKUP(Q11,'[1]PIVOT_TABLE_GT'!$A$2:$DV$56,45,FALSE)</f>
        <v>0</v>
      </c>
      <c r="R93" s="47">
        <f>HLOOKUP(R11,'[1]PIVOT_TABLE_GT'!$A$2:$DV$56,45,FALSE)</f>
        <v>0</v>
      </c>
      <c r="S93" s="47">
        <f>HLOOKUP(S11,'[1]PIVOT_TABLE_GT'!$A$2:$DV$56,45,FALSE)</f>
        <v>0</v>
      </c>
      <c r="T93" s="47">
        <f>HLOOKUP(T11,'[1]PIVOT_TABLE_GT'!$A$2:$DV$56,45,FALSE)</f>
        <v>0</v>
      </c>
      <c r="U93" s="47">
        <f>HLOOKUP(U11,'[1]PIVOT_TABLE_GT'!$A$2:$DV$56,45,FALSE)</f>
        <v>0</v>
      </c>
      <c r="V93" s="47">
        <f>HLOOKUP(V11,'[1]PIVOT_TABLE_GT'!$A$2:$DV$56,45,FALSE)</f>
        <v>0</v>
      </c>
      <c r="W93" s="47">
        <f>HLOOKUP(W11,'[1]PIVOT_TABLE_GT'!$A$2:$DV$56,45,FALSE)</f>
        <v>0</v>
      </c>
      <c r="X93" s="47">
        <f>HLOOKUP(X11,'[1]PIVOT_TABLE_GT'!$A$2:$DV$56,45,FALSE)</f>
        <v>0</v>
      </c>
      <c r="Y93" s="47">
        <f>HLOOKUP(Y11,'[1]PIVOT_TABLE_GT'!$A$2:$DV$56,45,FALSE)</f>
        <v>0</v>
      </c>
      <c r="Z93" s="47">
        <f>HLOOKUP(Z11,'[1]PIVOT_TABLE_GT'!$A$2:$DV$56,45,FALSE)</f>
        <v>0</v>
      </c>
      <c r="AA93" s="47">
        <f>HLOOKUP(AA11,'[1]PIVOT_TABLE_GT'!$A$2:$DV$56,45,FALSE)</f>
        <v>0</v>
      </c>
      <c r="AB93" s="47">
        <f>HLOOKUP(AB11,'[1]PIVOT_TABLE_GT'!$A$2:$DV$56,45,FALSE)</f>
        <v>0</v>
      </c>
      <c r="AC93" s="47">
        <f>HLOOKUP(AC11,'[1]PIVOT_TABLE_GT'!$A$2:$DV$56,45,FALSE)</f>
        <v>0</v>
      </c>
      <c r="AD93" s="47">
        <f>HLOOKUP(AD11,'[1]PIVOT_TABLE_GT'!$A$2:$DV$56,45,FALSE)</f>
        <v>0</v>
      </c>
      <c r="AE93" s="47">
        <f>HLOOKUP(AE11,'[1]PIVOT_TABLE_GT'!$A$2:$DV$56,45,FALSE)</f>
        <v>0</v>
      </c>
      <c r="AF93" s="47">
        <f>HLOOKUP(AF11,'[1]PIVOT_TABLE_GT'!$A$2:$DV$56,45,FALSE)</f>
        <v>0</v>
      </c>
      <c r="AG93" s="47">
        <f>HLOOKUP(AG11,'[1]PIVOT_TABLE_GT'!$A$2:$DV$56,45,FALSE)</f>
        <v>0</v>
      </c>
      <c r="AH93" s="47">
        <f>HLOOKUP(AH11,'[1]PIVOT_TABLE_GT'!$A$2:$DV$56,45,FALSE)</f>
        <v>0</v>
      </c>
      <c r="AI93" s="47">
        <f>HLOOKUP(AI11,'[1]PIVOT_TABLE_GT'!$A$2:$DV$56,45,FALSE)</f>
        <v>0</v>
      </c>
      <c r="AJ93" s="47">
        <f>HLOOKUP(AJ11,'[1]PIVOT_TABLE_GT'!$A$2:$DV$56,45,FALSE)</f>
        <v>0</v>
      </c>
      <c r="AK93" s="47">
        <f>HLOOKUP(AK11,'[1]PIVOT_TABLE_GT'!$A$2:$DV$56,45,FALSE)</f>
        <v>0</v>
      </c>
      <c r="AL93" s="47">
        <f>HLOOKUP(AL11,'[1]PIVOT_TABLE_GT'!$A$2:$DV$56,45,FALSE)</f>
        <v>0</v>
      </c>
      <c r="AM93" s="47">
        <f>HLOOKUP(AM11,'[1]PIVOT_TABLE_GT'!$A$2:$DV$56,45,FALSE)</f>
        <v>0</v>
      </c>
      <c r="AN93" s="47">
        <f>HLOOKUP(AN11,'[1]PIVOT_TABLE_GT'!$A$2:$DV$56,45,FALSE)</f>
        <v>0</v>
      </c>
      <c r="AO93" s="47">
        <f>HLOOKUP(AO11,'[1]PIVOT_TABLE_GT'!$A$2:$DV$56,45,FALSE)</f>
        <v>0</v>
      </c>
      <c r="AP93" s="47">
        <f>HLOOKUP(AP11,'[1]PIVOT_TABLE_GT'!$A$2:$DV$56,45,FALSE)</f>
        <v>0</v>
      </c>
      <c r="AQ93" s="47">
        <f>HLOOKUP(AQ11,'[1]PIVOT_TABLE_GT'!$A$2:$DV$56,45,FALSE)</f>
        <v>0</v>
      </c>
      <c r="AR93" s="47">
        <f>HLOOKUP(AR11,'[1]PIVOT_TABLE_GT'!$A$2:$DV$56,45,FALSE)</f>
        <v>0</v>
      </c>
      <c r="AS93" s="47">
        <f>HLOOKUP(AS11,'[1]PIVOT_TABLE_GT'!$A$2:$DV$56,45,FALSE)</f>
        <v>0</v>
      </c>
      <c r="AT93" s="47">
        <f>HLOOKUP(AT11,'[1]PIVOT_TABLE_GT'!$A$2:$DV$56,45,FALSE)</f>
        <v>0</v>
      </c>
      <c r="AU93" s="47">
        <f>HLOOKUP(AU11,'[1]PIVOT_TABLE_GT'!$A$2:$DV$56,45,FALSE)</f>
        <v>0</v>
      </c>
      <c r="AV93" s="47">
        <f>HLOOKUP(AV11,'[1]PIVOT_TABLE_GT'!$A$2:$DV$56,45,FALSE)</f>
        <v>0</v>
      </c>
      <c r="AW93" s="47">
        <f>HLOOKUP(AW11,'[1]PIVOT_TABLE_GT'!$A$2:$DV$56,45,FALSE)</f>
        <v>0</v>
      </c>
      <c r="AX93" s="47">
        <f>HLOOKUP(AX11,'[1]PIVOT_TABLE_GT'!$A$2:$DV$56,45,FALSE)</f>
        <v>0</v>
      </c>
      <c r="AY93" s="47">
        <f>HLOOKUP(AY11,'[1]PIVOT_TABLE_GT'!$A$2:$DV$56,45,FALSE)</f>
        <v>0</v>
      </c>
      <c r="AZ93" s="47">
        <f>HLOOKUP(AZ11,'[1]PIVOT_TABLE_GT'!$A$2:$DV$56,45,FALSE)</f>
        <v>0</v>
      </c>
      <c r="BA93" s="47">
        <f>HLOOKUP(BA11,'[1]PIVOT_TABLE_GT'!$A$2:$DV$56,45,FALSE)</f>
        <v>0</v>
      </c>
      <c r="BB93" s="47">
        <f>HLOOKUP(BB11,'[1]PIVOT_TABLE_GT'!$A$2:$DV$56,45,FALSE)</f>
        <v>0</v>
      </c>
      <c r="BC93" s="47">
        <f>HLOOKUP(BC11,'[1]PIVOT_TABLE_GT'!$A$2:$DV$56,45,FALSE)</f>
        <v>0</v>
      </c>
      <c r="BD93" s="47">
        <f>HLOOKUP(BD11,'[1]PIVOT_TABLE_GT'!$A$2:$DV$56,45,FALSE)</f>
        <v>0</v>
      </c>
      <c r="BE93" s="47">
        <f>HLOOKUP(BE11,'[1]PIVOT_TABLE_GT'!$A$2:$DV$56,45,FALSE)</f>
        <v>0</v>
      </c>
      <c r="BF93" s="47">
        <f>HLOOKUP(BF11,'[1]PIVOT_TABLE_GT'!$A$2:$DV$56,45,FALSE)</f>
        <v>0</v>
      </c>
      <c r="BG93" s="47">
        <f>HLOOKUP(BG11,'[1]PIVOT_TABLE_GT'!$A$2:$DV$56,45,FALSE)</f>
        <v>0</v>
      </c>
      <c r="BH93" s="47">
        <f>HLOOKUP(BH11,'[1]PIVOT_TABLE_GT'!$A$2:$DV$56,45,FALSE)</f>
        <v>0</v>
      </c>
      <c r="BI93" s="47">
        <f>HLOOKUP(BI11,'[1]PIVOT_TABLE_GT'!$A$2:$DV$56,45,FALSE)</f>
        <v>0</v>
      </c>
      <c r="BJ93" s="47">
        <f>HLOOKUP(BJ11,'[1]PIVOT_TABLE_GT'!$A$2:$DV$56,45,FALSE)</f>
        <v>0</v>
      </c>
      <c r="BK93" s="47">
        <f>HLOOKUP(BK11,'[1]PIVOT_TABLE_GT'!$A$2:$DV$56,45,FALSE)</f>
        <v>0</v>
      </c>
      <c r="BL93" s="47">
        <f>HLOOKUP(BL11,'[1]PIVOT_TABLE_GT'!$A$2:$DV$56,45,FALSE)</f>
        <v>0</v>
      </c>
      <c r="BM93" s="47">
        <f>HLOOKUP(BM11,'[1]PIVOT_TABLE_GT'!$A$2:$DV$56,45,FALSE)</f>
        <v>0</v>
      </c>
      <c r="BN93" s="47">
        <f>HLOOKUP(BN11,'[1]PIVOT_TABLE_GT'!$A$2:$DV$56,45,FALSE)</f>
        <v>0</v>
      </c>
      <c r="BO93" s="47">
        <f>HLOOKUP(BO11,'[1]PIVOT_TABLE_GT'!$A$2:$DV$56,45,FALSE)</f>
        <v>0</v>
      </c>
      <c r="BP93" s="47">
        <f>HLOOKUP(BP11,'[1]PIVOT_TABLE_GT'!$A$2:$DV$56,45,FALSE)</f>
        <v>0</v>
      </c>
      <c r="BQ93" s="47">
        <f>HLOOKUP(BQ11,'[1]PIVOT_TABLE_GT'!$A$2:$DV$56,45,FALSE)</f>
        <v>0</v>
      </c>
      <c r="BR93" s="47">
        <f>HLOOKUP(BR11,'[1]PIVOT_TABLE_GT'!$A$2:$DV$56,45,FALSE)</f>
        <v>0</v>
      </c>
      <c r="BS93" s="47">
        <f>HLOOKUP(BS11,'[1]PIVOT_TABLE_GT'!$A$2:$DV$56,45,FALSE)</f>
        <v>0</v>
      </c>
      <c r="BT93" s="47">
        <f>HLOOKUP(BT11,'[1]PIVOT_TABLE_GT'!$A$2:$DV$56,45,FALSE)</f>
        <v>0</v>
      </c>
      <c r="BU93" s="47">
        <f>HLOOKUP(BU11,'[1]PIVOT_TABLE_GT'!$A$2:$DV$56,45,FALSE)</f>
        <v>0</v>
      </c>
      <c r="BV93" s="47">
        <f>HLOOKUP(BV11,'[1]PIVOT_TABLE_GT'!$A$2:$DV$56,45,FALSE)</f>
        <v>0</v>
      </c>
      <c r="BW93" s="47">
        <f>HLOOKUP(BW11,'[1]PIVOT_TABLE_GT'!$A$2:$DV$56,45,FALSE)</f>
        <v>0</v>
      </c>
      <c r="BX93" s="37"/>
      <c r="BY93" s="37"/>
      <c r="BZ93" s="37"/>
      <c r="CA93" s="38"/>
      <c r="CB93" s="38"/>
      <c r="CC93" s="38"/>
      <c r="CD93" s="38"/>
      <c r="CE93" s="38"/>
      <c r="CF93" s="38"/>
      <c r="CG93" s="27"/>
    </row>
    <row r="94" spans="1:85" ht="12.75">
      <c r="A94" s="39">
        <v>60504</v>
      </c>
      <c r="B94" s="39" t="s">
        <v>158</v>
      </c>
      <c r="C94" s="41">
        <f t="shared" si="41"/>
        <v>-6400</v>
      </c>
      <c r="D94" s="47">
        <f>HLOOKUP(D11,'[1]PIVOT_TABLE_GT'!$A$2:$DV$56,46,FALSE)</f>
        <v>0</v>
      </c>
      <c r="E94" s="47">
        <f>HLOOKUP(E11,'[1]PIVOT_TABLE_GT'!$A$2:$DV$56,46,FALSE)</f>
        <v>0</v>
      </c>
      <c r="F94" s="47">
        <f>HLOOKUP(F11,'[1]PIVOT_TABLE_GT'!$A$2:$DV$56,46,FALSE)</f>
        <v>0</v>
      </c>
      <c r="G94" s="47">
        <f>HLOOKUP(G11,'[1]PIVOT_TABLE_GT'!$A$2:$DV$56,46,FALSE)</f>
        <v>0</v>
      </c>
      <c r="H94" s="47">
        <f>HLOOKUP(H11,'[1]PIVOT_TABLE_GT'!$A$2:$DV$56,46,FALSE)</f>
        <v>0</v>
      </c>
      <c r="I94" s="47">
        <f>HLOOKUP(I11,'[1]PIVOT_TABLE_GT'!$A$2:$DV$56,46,FALSE)</f>
        <v>0</v>
      </c>
      <c r="J94" s="47">
        <f>HLOOKUP(J11,'[1]PIVOT_TABLE_GT'!$A$2:$DV$56,46,FALSE)</f>
        <v>0</v>
      </c>
      <c r="K94" s="47">
        <f>HLOOKUP(K11,'[1]PIVOT_TABLE_GT'!$A$2:$DV$56,46,FALSE)</f>
        <v>0</v>
      </c>
      <c r="L94" s="47">
        <f>HLOOKUP(L11,'[1]PIVOT_TABLE_GT'!$A$2:$DV$56,46,FALSE)</f>
        <v>0</v>
      </c>
      <c r="M94" s="47">
        <f>HLOOKUP(M11,'[1]PIVOT_TABLE_GT'!$A$2:$DV$56,46,FALSE)</f>
        <v>0</v>
      </c>
      <c r="N94" s="47">
        <f>HLOOKUP(N11,'[1]PIVOT_TABLE_GT'!$A$2:$DV$56,46,FALSE)</f>
        <v>-6400</v>
      </c>
      <c r="O94" s="47">
        <f>HLOOKUP(O11,'[1]PIVOT_TABLE_GT'!$A$2:$DV$56,46,FALSE)</f>
        <v>0</v>
      </c>
      <c r="P94" s="47">
        <f>HLOOKUP(P11,'[1]PIVOT_TABLE_GT'!$A$2:$DV$56,46,FALSE)</f>
        <v>0</v>
      </c>
      <c r="Q94" s="47">
        <f>HLOOKUP(Q11,'[1]PIVOT_TABLE_GT'!$A$2:$DV$56,46,FALSE)</f>
        <v>0</v>
      </c>
      <c r="R94" s="47">
        <f>HLOOKUP(R11,'[1]PIVOT_TABLE_GT'!$A$2:$DV$56,46,FALSE)</f>
        <v>0</v>
      </c>
      <c r="S94" s="47">
        <f>HLOOKUP(S11,'[1]PIVOT_TABLE_GT'!$A$2:$DV$56,46,FALSE)</f>
        <v>0</v>
      </c>
      <c r="T94" s="47">
        <f>HLOOKUP(T11,'[1]PIVOT_TABLE_GT'!$A$2:$DV$56,46,FALSE)</f>
        <v>0</v>
      </c>
      <c r="U94" s="47">
        <f>HLOOKUP(U11,'[1]PIVOT_TABLE_GT'!$A$2:$DV$56,46,FALSE)</f>
        <v>0</v>
      </c>
      <c r="V94" s="47">
        <f>HLOOKUP(V11,'[1]PIVOT_TABLE_GT'!$A$2:$DV$56,46,FALSE)</f>
        <v>0</v>
      </c>
      <c r="W94" s="47">
        <f>HLOOKUP(W11,'[1]PIVOT_TABLE_GT'!$A$2:$DV$56,46,FALSE)</f>
        <v>0</v>
      </c>
      <c r="X94" s="47">
        <f>HLOOKUP(X11,'[1]PIVOT_TABLE_GT'!$A$2:$DV$56,46,FALSE)</f>
        <v>0</v>
      </c>
      <c r="Y94" s="47">
        <f>HLOOKUP(Y11,'[1]PIVOT_TABLE_GT'!$A$2:$DV$56,46,FALSE)</f>
        <v>0</v>
      </c>
      <c r="Z94" s="47">
        <f>HLOOKUP(Z11,'[1]PIVOT_TABLE_GT'!$A$2:$DV$56,46,FALSE)</f>
        <v>0</v>
      </c>
      <c r="AA94" s="47">
        <f>HLOOKUP(AA11,'[1]PIVOT_TABLE_GT'!$A$2:$DV$56,46,FALSE)</f>
        <v>0</v>
      </c>
      <c r="AB94" s="47">
        <f>HLOOKUP(AB11,'[1]PIVOT_TABLE_GT'!$A$2:$DV$56,46,FALSE)</f>
        <v>0</v>
      </c>
      <c r="AC94" s="47">
        <f>HLOOKUP(AC11,'[1]PIVOT_TABLE_GT'!$A$2:$DV$56,46,FALSE)</f>
        <v>0</v>
      </c>
      <c r="AD94" s="47">
        <f>HLOOKUP(AD11,'[1]PIVOT_TABLE_GT'!$A$2:$DV$56,46,FALSE)</f>
        <v>0</v>
      </c>
      <c r="AE94" s="47">
        <f>HLOOKUP(AE11,'[1]PIVOT_TABLE_GT'!$A$2:$DV$56,46,FALSE)</f>
        <v>0</v>
      </c>
      <c r="AF94" s="47">
        <f>HLOOKUP(AF11,'[1]PIVOT_TABLE_GT'!$A$2:$DV$56,46,FALSE)</f>
        <v>0</v>
      </c>
      <c r="AG94" s="47">
        <f>HLOOKUP(AG11,'[1]PIVOT_TABLE_GT'!$A$2:$DV$56,46,FALSE)</f>
        <v>0</v>
      </c>
      <c r="AH94" s="47">
        <f>HLOOKUP(AH11,'[1]PIVOT_TABLE_GT'!$A$2:$DV$56,46,FALSE)</f>
        <v>0</v>
      </c>
      <c r="AI94" s="47">
        <f>HLOOKUP(AI11,'[1]PIVOT_TABLE_GT'!$A$2:$DV$56,46,FALSE)</f>
        <v>0</v>
      </c>
      <c r="AJ94" s="47">
        <f>HLOOKUP(AJ11,'[1]PIVOT_TABLE_GT'!$A$2:$DV$56,46,FALSE)</f>
        <v>0</v>
      </c>
      <c r="AK94" s="47">
        <f>HLOOKUP(AK11,'[1]PIVOT_TABLE_GT'!$A$2:$DV$56,46,FALSE)</f>
        <v>0</v>
      </c>
      <c r="AL94" s="47">
        <f>HLOOKUP(AL11,'[1]PIVOT_TABLE_GT'!$A$2:$DV$56,46,FALSE)</f>
        <v>0</v>
      </c>
      <c r="AM94" s="47">
        <f>HLOOKUP(AM11,'[1]PIVOT_TABLE_GT'!$A$2:$DV$56,46,FALSE)</f>
        <v>0</v>
      </c>
      <c r="AN94" s="47">
        <f>HLOOKUP(AN11,'[1]PIVOT_TABLE_GT'!$A$2:$DV$56,46,FALSE)</f>
        <v>0</v>
      </c>
      <c r="AO94" s="47">
        <f>HLOOKUP(AO11,'[1]PIVOT_TABLE_GT'!$A$2:$DV$56,46,FALSE)</f>
        <v>0</v>
      </c>
      <c r="AP94" s="47">
        <f>HLOOKUP(AP11,'[1]PIVOT_TABLE_GT'!$A$2:$DV$56,46,FALSE)</f>
        <v>0</v>
      </c>
      <c r="AQ94" s="47">
        <f>HLOOKUP(AQ11,'[1]PIVOT_TABLE_GT'!$A$2:$DV$56,46,FALSE)</f>
        <v>0</v>
      </c>
      <c r="AR94" s="47">
        <f>HLOOKUP(AR11,'[1]PIVOT_TABLE_GT'!$A$2:$DV$56,46,FALSE)</f>
        <v>0</v>
      </c>
      <c r="AS94" s="47">
        <f>HLOOKUP(AS11,'[1]PIVOT_TABLE_GT'!$A$2:$DV$56,46,FALSE)</f>
        <v>0</v>
      </c>
      <c r="AT94" s="47">
        <f>HLOOKUP(AT11,'[1]PIVOT_TABLE_GT'!$A$2:$DV$56,46,FALSE)</f>
        <v>0</v>
      </c>
      <c r="AU94" s="47">
        <f>HLOOKUP(AU11,'[1]PIVOT_TABLE_GT'!$A$2:$DV$56,46,FALSE)</f>
        <v>0</v>
      </c>
      <c r="AV94" s="47">
        <f>HLOOKUP(AV11,'[1]PIVOT_TABLE_GT'!$A$2:$DV$56,46,FALSE)</f>
        <v>0</v>
      </c>
      <c r="AW94" s="47">
        <f>HLOOKUP(AW11,'[1]PIVOT_TABLE_GT'!$A$2:$DV$56,46,FALSE)</f>
        <v>0</v>
      </c>
      <c r="AX94" s="47">
        <f>HLOOKUP(AX11,'[1]PIVOT_TABLE_GT'!$A$2:$DV$56,46,FALSE)</f>
        <v>0</v>
      </c>
      <c r="AY94" s="47">
        <f>HLOOKUP(AY11,'[1]PIVOT_TABLE_GT'!$A$2:$DV$56,46,FALSE)</f>
        <v>0</v>
      </c>
      <c r="AZ94" s="47">
        <f>HLOOKUP(AZ11,'[1]PIVOT_TABLE_GT'!$A$2:$DV$56,46,FALSE)</f>
        <v>0</v>
      </c>
      <c r="BA94" s="47">
        <f>HLOOKUP(BA11,'[1]PIVOT_TABLE_GT'!$A$2:$DV$56,46,FALSE)</f>
        <v>0</v>
      </c>
      <c r="BB94" s="47">
        <f>HLOOKUP(BB11,'[1]PIVOT_TABLE_GT'!$A$2:$DV$56,46,FALSE)</f>
        <v>0</v>
      </c>
      <c r="BC94" s="47">
        <f>HLOOKUP(BC11,'[1]PIVOT_TABLE_GT'!$A$2:$DV$56,46,FALSE)</f>
        <v>0</v>
      </c>
      <c r="BD94" s="47">
        <f>HLOOKUP(BD11,'[1]PIVOT_TABLE_GT'!$A$2:$DV$56,46,FALSE)</f>
        <v>0</v>
      </c>
      <c r="BE94" s="47">
        <f>HLOOKUP(BE11,'[1]PIVOT_TABLE_GT'!$A$2:$DV$56,46,FALSE)</f>
        <v>0</v>
      </c>
      <c r="BF94" s="47">
        <f>HLOOKUP(BF11,'[1]PIVOT_TABLE_GT'!$A$2:$DV$56,46,FALSE)</f>
        <v>0</v>
      </c>
      <c r="BG94" s="47">
        <f>HLOOKUP(BG11,'[1]PIVOT_TABLE_GT'!$A$2:$DV$56,46,FALSE)</f>
        <v>0</v>
      </c>
      <c r="BH94" s="47">
        <f>HLOOKUP(BH11,'[1]PIVOT_TABLE_GT'!$A$2:$DV$56,46,FALSE)</f>
        <v>0</v>
      </c>
      <c r="BI94" s="47">
        <f>HLOOKUP(BI11,'[1]PIVOT_TABLE_GT'!$A$2:$DV$56,46,FALSE)</f>
        <v>0</v>
      </c>
      <c r="BJ94" s="47">
        <f>HLOOKUP(BJ11,'[1]PIVOT_TABLE_GT'!$A$2:$DV$56,46,FALSE)</f>
        <v>0</v>
      </c>
      <c r="BK94" s="47">
        <f>HLOOKUP(BK11,'[1]PIVOT_TABLE_GT'!$A$2:$DV$56,46,FALSE)</f>
        <v>0</v>
      </c>
      <c r="BL94" s="47">
        <f>HLOOKUP(BL11,'[1]PIVOT_TABLE_GT'!$A$2:$DV$56,46,FALSE)</f>
        <v>0</v>
      </c>
      <c r="BM94" s="47">
        <f>HLOOKUP(BM11,'[1]PIVOT_TABLE_GT'!$A$2:$DV$56,46,FALSE)</f>
        <v>0</v>
      </c>
      <c r="BN94" s="47">
        <f>HLOOKUP(BN11,'[1]PIVOT_TABLE_GT'!$A$2:$DV$56,46,FALSE)</f>
        <v>0</v>
      </c>
      <c r="BO94" s="47">
        <f>HLOOKUP(BO11,'[1]PIVOT_TABLE_GT'!$A$2:$DV$56,46,FALSE)</f>
        <v>0</v>
      </c>
      <c r="BP94" s="47">
        <f>HLOOKUP(BP11,'[1]PIVOT_TABLE_GT'!$A$2:$DV$56,46,FALSE)</f>
        <v>0</v>
      </c>
      <c r="BQ94" s="47">
        <f>HLOOKUP(BQ11,'[1]PIVOT_TABLE_GT'!$A$2:$DV$56,46,FALSE)</f>
        <v>0</v>
      </c>
      <c r="BR94" s="47">
        <f>HLOOKUP(BR11,'[1]PIVOT_TABLE_GT'!$A$2:$DV$56,46,FALSE)</f>
        <v>0</v>
      </c>
      <c r="BS94" s="47">
        <f>HLOOKUP(BS11,'[1]PIVOT_TABLE_GT'!$A$2:$DV$56,46,FALSE)</f>
        <v>0</v>
      </c>
      <c r="BT94" s="47">
        <f>HLOOKUP(BT11,'[1]PIVOT_TABLE_GT'!$A$2:$DV$56,46,FALSE)</f>
        <v>0</v>
      </c>
      <c r="BU94" s="47">
        <f>HLOOKUP(BU11,'[1]PIVOT_TABLE_GT'!$A$2:$DV$56,46,FALSE)</f>
        <v>0</v>
      </c>
      <c r="BV94" s="47">
        <f>HLOOKUP(BV11,'[1]PIVOT_TABLE_GT'!$A$2:$DV$56,46,FALSE)</f>
        <v>0</v>
      </c>
      <c r="BW94" s="47">
        <f>HLOOKUP(BW11,'[1]PIVOT_TABLE_GT'!$A$2:$DV$56,46,FALSE)</f>
        <v>0</v>
      </c>
      <c r="BX94" s="37"/>
      <c r="BY94" s="37"/>
      <c r="BZ94" s="37"/>
      <c r="CA94" s="38"/>
      <c r="CB94" s="38"/>
      <c r="CC94" s="38"/>
      <c r="CD94" s="38"/>
      <c r="CE94" s="38"/>
      <c r="CF94" s="38"/>
      <c r="CG94" s="27"/>
    </row>
    <row r="95" spans="1:85" ht="12.75">
      <c r="A95" s="39">
        <v>60505</v>
      </c>
      <c r="B95" s="39" t="s">
        <v>159</v>
      </c>
      <c r="C95" s="41">
        <f t="shared" si="41"/>
        <v>-7189238.739999999</v>
      </c>
      <c r="D95" s="41">
        <f aca="true" t="shared" si="46" ref="D95:BP95">+D96+D97</f>
        <v>-2072158.43</v>
      </c>
      <c r="E95" s="41">
        <f t="shared" si="46"/>
        <v>-19906.59</v>
      </c>
      <c r="F95" s="41">
        <f t="shared" si="46"/>
        <v>0</v>
      </c>
      <c r="G95" s="41">
        <f t="shared" si="46"/>
        <v>326748.44</v>
      </c>
      <c r="H95" s="41">
        <f t="shared" si="46"/>
        <v>0</v>
      </c>
      <c r="I95" s="41">
        <f t="shared" si="46"/>
        <v>-14058</v>
      </c>
      <c r="J95" s="41">
        <f t="shared" si="46"/>
        <v>0</v>
      </c>
      <c r="K95" s="41">
        <f t="shared" si="46"/>
        <v>141142.73</v>
      </c>
      <c r="L95" s="41">
        <f t="shared" si="46"/>
        <v>-2917667.67</v>
      </c>
      <c r="M95" s="41">
        <f t="shared" si="46"/>
        <v>-6710.02</v>
      </c>
      <c r="N95" s="41">
        <f t="shared" si="46"/>
        <v>-3178730.91</v>
      </c>
      <c r="O95" s="41">
        <f t="shared" si="46"/>
        <v>0</v>
      </c>
      <c r="P95" s="41">
        <f t="shared" si="46"/>
        <v>-30000</v>
      </c>
      <c r="Q95" s="41">
        <f t="shared" si="46"/>
        <v>30249.019999999997</v>
      </c>
      <c r="R95" s="41">
        <f t="shared" si="46"/>
        <v>0</v>
      </c>
      <c r="S95" s="41">
        <f t="shared" si="46"/>
        <v>-983.85</v>
      </c>
      <c r="T95" s="41">
        <f t="shared" si="46"/>
        <v>127859.04000000001</v>
      </c>
      <c r="U95" s="41">
        <f t="shared" si="46"/>
        <v>0</v>
      </c>
      <c r="V95" s="41">
        <f t="shared" si="46"/>
        <v>0</v>
      </c>
      <c r="W95" s="41">
        <f t="shared" si="46"/>
        <v>0</v>
      </c>
      <c r="X95" s="41">
        <f t="shared" si="46"/>
        <v>0</v>
      </c>
      <c r="Y95" s="41">
        <f t="shared" si="46"/>
        <v>0</v>
      </c>
      <c r="Z95" s="41">
        <f t="shared" si="46"/>
        <v>0</v>
      </c>
      <c r="AA95" s="41">
        <f t="shared" si="46"/>
        <v>0</v>
      </c>
      <c r="AB95" s="41">
        <f t="shared" si="46"/>
        <v>0</v>
      </c>
      <c r="AC95" s="41">
        <f t="shared" si="46"/>
        <v>0</v>
      </c>
      <c r="AD95" s="41">
        <f t="shared" si="46"/>
        <v>0</v>
      </c>
      <c r="AE95" s="41">
        <f t="shared" si="46"/>
        <v>0</v>
      </c>
      <c r="AF95" s="41">
        <f t="shared" si="46"/>
        <v>0</v>
      </c>
      <c r="AG95" s="41">
        <f>+AG96+AG97</f>
        <v>0</v>
      </c>
      <c r="AH95" s="41">
        <f>+AH96+AH97</f>
        <v>0</v>
      </c>
      <c r="AI95" s="41">
        <f>+AI96+AI97</f>
        <v>0</v>
      </c>
      <c r="AJ95" s="41">
        <f t="shared" si="46"/>
        <v>0</v>
      </c>
      <c r="AK95" s="41">
        <f t="shared" si="46"/>
        <v>0</v>
      </c>
      <c r="AL95" s="41">
        <f t="shared" si="46"/>
        <v>0</v>
      </c>
      <c r="AM95" s="41">
        <f>+AM96+AM97</f>
        <v>0</v>
      </c>
      <c r="AN95" s="41">
        <f t="shared" si="46"/>
        <v>0</v>
      </c>
      <c r="AO95" s="41">
        <f>+AO96+AO97</f>
        <v>0</v>
      </c>
      <c r="AP95" s="41">
        <f>+AP96+AP97</f>
        <v>0</v>
      </c>
      <c r="AQ95" s="41">
        <f>+AQ96+AQ97</f>
        <v>0</v>
      </c>
      <c r="AR95" s="41">
        <f t="shared" si="46"/>
        <v>0</v>
      </c>
      <c r="AS95" s="41">
        <f t="shared" si="46"/>
        <v>0</v>
      </c>
      <c r="AT95" s="41">
        <f t="shared" si="46"/>
        <v>-41535.46</v>
      </c>
      <c r="AU95" s="41">
        <f t="shared" si="46"/>
        <v>0</v>
      </c>
      <c r="AV95" s="41">
        <f t="shared" si="46"/>
        <v>0</v>
      </c>
      <c r="AW95" s="41">
        <f t="shared" si="46"/>
        <v>0</v>
      </c>
      <c r="AX95" s="41">
        <f t="shared" si="46"/>
        <v>0</v>
      </c>
      <c r="AY95" s="41">
        <f t="shared" si="46"/>
        <v>0</v>
      </c>
      <c r="AZ95" s="41">
        <f t="shared" si="46"/>
        <v>0</v>
      </c>
      <c r="BA95" s="41">
        <f t="shared" si="46"/>
        <v>0</v>
      </c>
      <c r="BB95" s="41">
        <f t="shared" si="46"/>
        <v>0</v>
      </c>
      <c r="BC95" s="41">
        <f t="shared" si="46"/>
        <v>0</v>
      </c>
      <c r="BD95" s="41">
        <f>+BD96+BD97</f>
        <v>0</v>
      </c>
      <c r="BE95" s="41">
        <f t="shared" si="46"/>
        <v>307138.82</v>
      </c>
      <c r="BF95" s="41">
        <f t="shared" si="46"/>
        <v>-828.4799999999996</v>
      </c>
      <c r="BG95" s="41">
        <f t="shared" si="46"/>
        <v>0</v>
      </c>
      <c r="BH95" s="41">
        <f t="shared" si="46"/>
        <v>165914.88</v>
      </c>
      <c r="BI95" s="41">
        <f t="shared" si="46"/>
        <v>0</v>
      </c>
      <c r="BJ95" s="41">
        <f>+BJ96+BJ97</f>
        <v>0</v>
      </c>
      <c r="BK95" s="41">
        <f t="shared" si="46"/>
        <v>0</v>
      </c>
      <c r="BL95" s="41">
        <f t="shared" si="46"/>
        <v>0</v>
      </c>
      <c r="BM95" s="41">
        <f t="shared" si="46"/>
        <v>0</v>
      </c>
      <c r="BN95" s="41">
        <f t="shared" si="46"/>
        <v>0</v>
      </c>
      <c r="BO95" s="41">
        <f t="shared" si="46"/>
        <v>0</v>
      </c>
      <c r="BP95" s="41">
        <f t="shared" si="46"/>
        <v>0</v>
      </c>
      <c r="BQ95" s="41">
        <f aca="true" t="shared" si="47" ref="BQ95:BW95">+BQ96+BQ97</f>
        <v>0</v>
      </c>
      <c r="BR95" s="41">
        <f>+BR96+BR97</f>
        <v>0</v>
      </c>
      <c r="BS95" s="41">
        <f>+BS96+BS97</f>
        <v>0</v>
      </c>
      <c r="BT95" s="41">
        <f>+BT96+BT97</f>
        <v>0</v>
      </c>
      <c r="BU95" s="41">
        <f t="shared" si="47"/>
        <v>-5712.26</v>
      </c>
      <c r="BV95" s="41">
        <f t="shared" si="47"/>
        <v>0</v>
      </c>
      <c r="BW95" s="41">
        <f t="shared" si="47"/>
        <v>0</v>
      </c>
      <c r="BX95" s="37"/>
      <c r="BY95" s="37"/>
      <c r="BZ95" s="37"/>
      <c r="CA95" s="38"/>
      <c r="CB95" s="38"/>
      <c r="CC95" s="38"/>
      <c r="CD95" s="38"/>
      <c r="CE95" s="38"/>
      <c r="CF95" s="38"/>
      <c r="CG95" s="27"/>
    </row>
    <row r="96" spans="1:85" ht="12.75">
      <c r="A96" s="43">
        <v>605051</v>
      </c>
      <c r="B96" s="43" t="s">
        <v>160</v>
      </c>
      <c r="C96" s="30">
        <f t="shared" si="41"/>
        <v>-6378282.21</v>
      </c>
      <c r="D96" s="47">
        <f>HLOOKUP(D11,'[1]PIVOT_TABLE_GT'!$A$2:$DV$56,39,FALSE)</f>
        <v>-1342086.45</v>
      </c>
      <c r="E96" s="47">
        <f>HLOOKUP(E11,'[1]PIVOT_TABLE_GT'!$A$2:$DV$56,39,FALSE)</f>
        <v>-19906.59</v>
      </c>
      <c r="F96" s="47">
        <f>HLOOKUP(F11,'[1]PIVOT_TABLE_GT'!$A$2:$DV$56,39,FALSE)</f>
        <v>0</v>
      </c>
      <c r="G96" s="47">
        <f>HLOOKUP(G11,'[1]PIVOT_TABLE_GT'!$A$2:$DV$56,39,FALSE)</f>
        <v>374660.63</v>
      </c>
      <c r="H96" s="47">
        <f>HLOOKUP(H11,'[1]PIVOT_TABLE_GT'!$A$2:$DV$56,39,FALSE)</f>
        <v>0</v>
      </c>
      <c r="I96" s="47">
        <f>HLOOKUP(I11,'[1]PIVOT_TABLE_GT'!$A$2:$DV$56,39,FALSE)</f>
        <v>-14058</v>
      </c>
      <c r="J96" s="47">
        <f>HLOOKUP(J11,'[1]PIVOT_TABLE_GT'!$A$2:$DV$56,39,FALSE)</f>
        <v>0</v>
      </c>
      <c r="K96" s="47">
        <f>HLOOKUP(K11,'[1]PIVOT_TABLE_GT'!$A$2:$DV$56,39,FALSE)</f>
        <v>141142.73</v>
      </c>
      <c r="L96" s="47">
        <f>HLOOKUP(L11,'[1]PIVOT_TABLE_GT'!$A$2:$DV$56,39,FALSE)</f>
        <v>-2914340.58</v>
      </c>
      <c r="M96" s="47">
        <f>HLOOKUP(M11,'[1]PIVOT_TABLE_GT'!$A$2:$DV$56,39,FALSE)</f>
        <v>-7185.63</v>
      </c>
      <c r="N96" s="47">
        <f>HLOOKUP(N11,'[1]PIVOT_TABLE_GT'!$A$2:$DV$56,39,FALSE)</f>
        <v>-3156217.94</v>
      </c>
      <c r="O96" s="47">
        <f>HLOOKUP(O11,'[1]PIVOT_TABLE_GT'!$A$2:$DV$56,39,FALSE)</f>
        <v>0</v>
      </c>
      <c r="P96" s="47">
        <f>HLOOKUP(P11,'[1]PIVOT_TABLE_GT'!$A$2:$DV$56,39,FALSE)</f>
        <v>-30000</v>
      </c>
      <c r="Q96" s="47">
        <f>HLOOKUP(Q11,'[1]PIVOT_TABLE_GT'!$A$2:$DV$56,39,FALSE)</f>
        <v>-44955.48</v>
      </c>
      <c r="R96" s="47">
        <f>HLOOKUP(R11,'[1]PIVOT_TABLE_GT'!$A$2:$DV$56,39,FALSE)</f>
        <v>0</v>
      </c>
      <c r="S96" s="47">
        <f>HLOOKUP(S11,'[1]PIVOT_TABLE_GT'!$A$2:$DV$56,39,FALSE)</f>
        <v>-983.85</v>
      </c>
      <c r="T96" s="47">
        <f>HLOOKUP(T11,'[1]PIVOT_TABLE_GT'!$A$2:$DV$56,39,FALSE)</f>
        <v>128200.02</v>
      </c>
      <c r="U96" s="47">
        <f>HLOOKUP(U11,'[1]PIVOT_TABLE_GT'!$A$2:$DV$56,39,FALSE)</f>
        <v>0</v>
      </c>
      <c r="V96" s="47">
        <f>HLOOKUP(V11,'[1]PIVOT_TABLE_GT'!$A$2:$DV$56,39,FALSE)</f>
        <v>0</v>
      </c>
      <c r="W96" s="47">
        <f>HLOOKUP(W11,'[1]PIVOT_TABLE_GT'!$A$2:$DV$56,39,FALSE)</f>
        <v>0</v>
      </c>
      <c r="X96" s="47">
        <f>HLOOKUP(X11,'[1]PIVOT_TABLE_GT'!$A$2:$DV$56,39,FALSE)</f>
        <v>0</v>
      </c>
      <c r="Y96" s="47">
        <f>HLOOKUP(Y11,'[1]PIVOT_TABLE_GT'!$A$2:$DV$56,39,FALSE)</f>
        <v>0</v>
      </c>
      <c r="Z96" s="47">
        <f>HLOOKUP(Z11,'[1]PIVOT_TABLE_GT'!$A$2:$DV$56,39,FALSE)</f>
        <v>0</v>
      </c>
      <c r="AA96" s="47">
        <f>HLOOKUP(AA11,'[1]PIVOT_TABLE_GT'!$A$2:$DV$56,39,FALSE)</f>
        <v>0</v>
      </c>
      <c r="AB96" s="47">
        <f>HLOOKUP(AB11,'[1]PIVOT_TABLE_GT'!$A$2:$DV$56,39,FALSE)</f>
        <v>0</v>
      </c>
      <c r="AC96" s="47">
        <f>HLOOKUP(AC11,'[1]PIVOT_TABLE_GT'!$A$2:$DV$56,39,FALSE)</f>
        <v>0</v>
      </c>
      <c r="AD96" s="47">
        <f>HLOOKUP(AD11,'[1]PIVOT_TABLE_GT'!$A$2:$DV$56,39,FALSE)</f>
        <v>0</v>
      </c>
      <c r="AE96" s="47">
        <f>HLOOKUP(AE11,'[1]PIVOT_TABLE_GT'!$A$2:$DV$56,39,FALSE)</f>
        <v>0</v>
      </c>
      <c r="AF96" s="47">
        <f>HLOOKUP(AF11,'[1]PIVOT_TABLE_GT'!$A$2:$DV$56,39,FALSE)</f>
        <v>0</v>
      </c>
      <c r="AG96" s="47">
        <f>HLOOKUP(AG11,'[1]PIVOT_TABLE_GT'!$A$2:$DV$56,39,FALSE)</f>
        <v>0</v>
      </c>
      <c r="AH96" s="47">
        <f>HLOOKUP(AH11,'[1]PIVOT_TABLE_GT'!$A$2:$DV$56,39,FALSE)</f>
        <v>0</v>
      </c>
      <c r="AI96" s="47">
        <f>HLOOKUP(AI11,'[1]PIVOT_TABLE_GT'!$A$2:$DV$56,39,FALSE)</f>
        <v>0</v>
      </c>
      <c r="AJ96" s="47">
        <f>HLOOKUP(AJ11,'[1]PIVOT_TABLE_GT'!$A$2:$DV$56,39,FALSE)</f>
        <v>0</v>
      </c>
      <c r="AK96" s="47">
        <f>HLOOKUP(AK11,'[1]PIVOT_TABLE_GT'!$A$2:$DV$56,39,FALSE)</f>
        <v>0</v>
      </c>
      <c r="AL96" s="47">
        <f>HLOOKUP(AL11,'[1]PIVOT_TABLE_GT'!$A$2:$DV$56,39,FALSE)</f>
        <v>0</v>
      </c>
      <c r="AM96" s="47">
        <f>HLOOKUP(AM11,'[1]PIVOT_TABLE_GT'!$A$2:$DV$56,39,FALSE)</f>
        <v>0</v>
      </c>
      <c r="AN96" s="47">
        <f>HLOOKUP(AN11,'[1]PIVOT_TABLE_GT'!$A$2:$DV$56,39,FALSE)</f>
        <v>0</v>
      </c>
      <c r="AO96" s="47">
        <f>HLOOKUP(AO11,'[1]PIVOT_TABLE_GT'!$A$2:$DV$56,39,FALSE)</f>
        <v>0</v>
      </c>
      <c r="AP96" s="47">
        <f>HLOOKUP(AP11,'[1]PIVOT_TABLE_GT'!$A$2:$DV$56,39,FALSE)</f>
        <v>0</v>
      </c>
      <c r="AQ96" s="47">
        <f>HLOOKUP(AQ11,'[1]PIVOT_TABLE_GT'!$A$2:$DV$56,39,FALSE)</f>
        <v>0</v>
      </c>
      <c r="AR96" s="47">
        <f>HLOOKUP(AR11,'[1]PIVOT_TABLE_GT'!$A$2:$DV$56,39,FALSE)</f>
        <v>0</v>
      </c>
      <c r="AS96" s="47">
        <f>HLOOKUP(AS11,'[1]PIVOT_TABLE_GT'!$A$2:$DV$56,39,FALSE)</f>
        <v>0</v>
      </c>
      <c r="AT96" s="47">
        <f>HLOOKUP(AT11,'[1]PIVOT_TABLE_GT'!$A$2:$DV$56,39,FALSE)</f>
        <v>-41535.46</v>
      </c>
      <c r="AU96" s="47">
        <f>HLOOKUP(AU11,'[1]PIVOT_TABLE_GT'!$A$2:$DV$56,39,FALSE)</f>
        <v>0</v>
      </c>
      <c r="AV96" s="47">
        <f>HLOOKUP(AV11,'[1]PIVOT_TABLE_GT'!$A$2:$DV$56,39,FALSE)</f>
        <v>0</v>
      </c>
      <c r="AW96" s="47">
        <f>HLOOKUP(AW11,'[1]PIVOT_TABLE_GT'!$A$2:$DV$56,39,FALSE)</f>
        <v>0</v>
      </c>
      <c r="AX96" s="47">
        <f>HLOOKUP(AX11,'[1]PIVOT_TABLE_GT'!$A$2:$DV$56,39,FALSE)</f>
        <v>0</v>
      </c>
      <c r="AY96" s="47">
        <f>HLOOKUP(AY11,'[1]PIVOT_TABLE_GT'!$A$2:$DV$56,39,FALSE)</f>
        <v>0</v>
      </c>
      <c r="AZ96" s="47">
        <f>HLOOKUP(AZ11,'[1]PIVOT_TABLE_GT'!$A$2:$DV$56,39,FALSE)</f>
        <v>0</v>
      </c>
      <c r="BA96" s="47">
        <f>HLOOKUP(BA11,'[1]PIVOT_TABLE_GT'!$A$2:$DV$56,39,FALSE)</f>
        <v>0</v>
      </c>
      <c r="BB96" s="47">
        <f>HLOOKUP(BB11,'[1]PIVOT_TABLE_GT'!$A$2:$DV$56,39,FALSE)</f>
        <v>0</v>
      </c>
      <c r="BC96" s="47">
        <f>HLOOKUP(BC11,'[1]PIVOT_TABLE_GT'!$A$2:$DV$56,39,FALSE)</f>
        <v>0</v>
      </c>
      <c r="BD96" s="47">
        <f>HLOOKUP(BD11,'[1]PIVOT_TABLE_GT'!$A$2:$DV$56,39,FALSE)</f>
        <v>0</v>
      </c>
      <c r="BE96" s="47">
        <f>HLOOKUP(BE11,'[1]PIVOT_TABLE_GT'!$A$2:$DV$56,39,FALSE)</f>
        <v>370377.93</v>
      </c>
      <c r="BF96" s="47">
        <f>HLOOKUP(BF11,'[1]PIVOT_TABLE_GT'!$A$2:$DV$56,39,FALSE)</f>
        <v>-10537.47</v>
      </c>
      <c r="BG96" s="47">
        <f>HLOOKUP(BG11,'[1]PIVOT_TABLE_GT'!$A$2:$DV$56,39,FALSE)</f>
        <v>0</v>
      </c>
      <c r="BH96" s="47">
        <f>HLOOKUP(BH11,'[1]PIVOT_TABLE_GT'!$A$2:$DV$56,39,FALSE)</f>
        <v>194856.19</v>
      </c>
      <c r="BI96" s="47">
        <f>HLOOKUP(BI11,'[1]PIVOT_TABLE_GT'!$A$2:$DV$56,39,FALSE)</f>
        <v>0</v>
      </c>
      <c r="BJ96" s="47">
        <f>HLOOKUP(BJ11,'[1]PIVOT_TABLE_GT'!$A$2:$DV$56,39,FALSE)</f>
        <v>0</v>
      </c>
      <c r="BK96" s="47">
        <f>HLOOKUP(BK11,'[1]PIVOT_TABLE_GT'!$A$2:$DV$56,39,FALSE)</f>
        <v>0</v>
      </c>
      <c r="BL96" s="47">
        <f>HLOOKUP(BL11,'[1]PIVOT_TABLE_GT'!$A$2:$DV$56,39,FALSE)</f>
        <v>0</v>
      </c>
      <c r="BM96" s="47">
        <f>HLOOKUP(BM11,'[1]PIVOT_TABLE_GT'!$A$2:$DV$56,39,FALSE)</f>
        <v>0</v>
      </c>
      <c r="BN96" s="47">
        <f>HLOOKUP(BN11,'[1]PIVOT_TABLE_GT'!$A$2:$DV$56,39,FALSE)</f>
        <v>0</v>
      </c>
      <c r="BO96" s="47">
        <f>HLOOKUP(BO11,'[1]PIVOT_TABLE_GT'!$A$2:$DV$56,39,FALSE)</f>
        <v>0</v>
      </c>
      <c r="BP96" s="47">
        <f>HLOOKUP(BP11,'[1]PIVOT_TABLE_GT'!$A$2:$DV$56,39,FALSE)</f>
        <v>0</v>
      </c>
      <c r="BQ96" s="47">
        <f>HLOOKUP(BQ11,'[1]PIVOT_TABLE_GT'!$A$2:$DV$56,39,FALSE)</f>
        <v>0</v>
      </c>
      <c r="BR96" s="47">
        <f>HLOOKUP(BR11,'[1]PIVOT_TABLE_GT'!$A$2:$DV$56,39,FALSE)</f>
        <v>0</v>
      </c>
      <c r="BS96" s="47">
        <f>HLOOKUP(BS11,'[1]PIVOT_TABLE_GT'!$A$2:$DV$56,39,FALSE)</f>
        <v>0</v>
      </c>
      <c r="BT96" s="47">
        <f>HLOOKUP(BT11,'[1]PIVOT_TABLE_GT'!$A$2:$DV$56,39,FALSE)</f>
        <v>0</v>
      </c>
      <c r="BU96" s="47">
        <f>HLOOKUP(BU11,'[1]PIVOT_TABLE_GT'!$A$2:$DV$56,39,FALSE)</f>
        <v>-5712.26</v>
      </c>
      <c r="BV96" s="47">
        <f>HLOOKUP(BV11,'[1]PIVOT_TABLE_GT'!$A$2:$DV$56,39,FALSE)</f>
        <v>0</v>
      </c>
      <c r="BW96" s="47">
        <f>HLOOKUP(BW11,'[1]PIVOT_TABLE_GT'!$A$2:$DV$56,39,FALSE)</f>
        <v>0</v>
      </c>
      <c r="BX96" s="37"/>
      <c r="BY96" s="37"/>
      <c r="BZ96" s="37"/>
      <c r="CA96" s="38"/>
      <c r="CB96" s="38"/>
      <c r="CC96" s="38"/>
      <c r="CD96" s="38"/>
      <c r="CE96" s="38"/>
      <c r="CF96" s="38"/>
      <c r="CG96" s="27"/>
    </row>
    <row r="97" spans="1:85" ht="12.75">
      <c r="A97" s="43">
        <v>605052</v>
      </c>
      <c r="B97" s="43" t="s">
        <v>161</v>
      </c>
      <c r="C97" s="30">
        <f t="shared" si="41"/>
        <v>-810956.5299999999</v>
      </c>
      <c r="D97" s="47">
        <f>HLOOKUP(D11,'[1]PIVOT_TABLE_GT'!$A$2:$DV$56,40,FALSE)</f>
        <v>-730071.98</v>
      </c>
      <c r="E97" s="47">
        <f>HLOOKUP(E11,'[1]PIVOT_TABLE_GT'!$A$2:$DV$56,40,FALSE)</f>
        <v>0</v>
      </c>
      <c r="F97" s="47">
        <f>HLOOKUP(F11,'[1]PIVOT_TABLE_GT'!$A$2:$DV$56,40,FALSE)</f>
        <v>0</v>
      </c>
      <c r="G97" s="47">
        <f>HLOOKUP(G11,'[1]PIVOT_TABLE_GT'!$A$2:$DV$56,40,FALSE)</f>
        <v>-47912.19</v>
      </c>
      <c r="H97" s="47">
        <f>HLOOKUP(H11,'[1]PIVOT_TABLE_GT'!$A$2:$DV$56,40,FALSE)</f>
        <v>0</v>
      </c>
      <c r="I97" s="47">
        <f>HLOOKUP(I11,'[1]PIVOT_TABLE_GT'!$A$2:$DV$56,40,FALSE)</f>
        <v>0</v>
      </c>
      <c r="J97" s="47">
        <f>HLOOKUP(J11,'[1]PIVOT_TABLE_GT'!$A$2:$DV$56,40,FALSE)</f>
        <v>0</v>
      </c>
      <c r="K97" s="47">
        <f>HLOOKUP(K11,'[1]PIVOT_TABLE_GT'!$A$2:$DV$56,40,FALSE)</f>
        <v>0</v>
      </c>
      <c r="L97" s="47">
        <f>HLOOKUP(L11,'[1]PIVOT_TABLE_GT'!$A$2:$DV$56,40,FALSE)</f>
        <v>-3327.09</v>
      </c>
      <c r="M97" s="47">
        <f>HLOOKUP(M11,'[1]PIVOT_TABLE_GT'!$A$2:$DV$56,40,FALSE)</f>
        <v>475.61</v>
      </c>
      <c r="N97" s="47">
        <f>HLOOKUP(N11,'[1]PIVOT_TABLE_GT'!$A$2:$DV$56,40,FALSE)</f>
        <v>-22512.97</v>
      </c>
      <c r="O97" s="47">
        <f>HLOOKUP(O11,'[1]PIVOT_TABLE_GT'!$A$2:$DV$56,40,FALSE)</f>
        <v>0</v>
      </c>
      <c r="P97" s="47">
        <f>HLOOKUP(P11,'[1]PIVOT_TABLE_GT'!$A$2:$DV$56,40,FALSE)</f>
        <v>0</v>
      </c>
      <c r="Q97" s="47">
        <f>HLOOKUP(Q11,'[1]PIVOT_TABLE_GT'!$A$2:$DV$56,40,FALSE)</f>
        <v>75204.5</v>
      </c>
      <c r="R97" s="47">
        <f>HLOOKUP(R11,'[1]PIVOT_TABLE_GT'!$A$2:$DV$56,40,FALSE)</f>
        <v>0</v>
      </c>
      <c r="S97" s="47">
        <f>HLOOKUP(S11,'[1]PIVOT_TABLE_GT'!$A$2:$DV$56,40,FALSE)</f>
        <v>0</v>
      </c>
      <c r="T97" s="47">
        <f>HLOOKUP(T11,'[1]PIVOT_TABLE_GT'!$A$2:$DV$56,40,FALSE)</f>
        <v>-340.98</v>
      </c>
      <c r="U97" s="47">
        <f>HLOOKUP(U11,'[1]PIVOT_TABLE_GT'!$A$2:$DV$56,40,FALSE)</f>
        <v>0</v>
      </c>
      <c r="V97" s="47">
        <f>HLOOKUP(V11,'[1]PIVOT_TABLE_GT'!$A$2:$DV$56,40,FALSE)</f>
        <v>0</v>
      </c>
      <c r="W97" s="47">
        <f>HLOOKUP(W11,'[1]PIVOT_TABLE_GT'!$A$2:$DV$56,40,FALSE)</f>
        <v>0</v>
      </c>
      <c r="X97" s="47">
        <f>HLOOKUP(X11,'[1]PIVOT_TABLE_GT'!$A$2:$DV$56,40,FALSE)</f>
        <v>0</v>
      </c>
      <c r="Y97" s="47">
        <f>HLOOKUP(Y11,'[1]PIVOT_TABLE_GT'!$A$2:$DV$56,40,FALSE)</f>
        <v>0</v>
      </c>
      <c r="Z97" s="47">
        <f>HLOOKUP(Z11,'[1]PIVOT_TABLE_GT'!$A$2:$DV$56,40,FALSE)</f>
        <v>0</v>
      </c>
      <c r="AA97" s="47">
        <f>HLOOKUP(AA11,'[1]PIVOT_TABLE_GT'!$A$2:$DV$56,40,FALSE)</f>
        <v>0</v>
      </c>
      <c r="AB97" s="47">
        <f>HLOOKUP(AB11,'[1]PIVOT_TABLE_GT'!$A$2:$DV$56,40,FALSE)</f>
        <v>0</v>
      </c>
      <c r="AC97" s="47">
        <f>HLOOKUP(AC11,'[1]PIVOT_TABLE_GT'!$A$2:$DV$56,40,FALSE)</f>
        <v>0</v>
      </c>
      <c r="AD97" s="47">
        <f>HLOOKUP(AD11,'[1]PIVOT_TABLE_GT'!$A$2:$DV$56,40,FALSE)</f>
        <v>0</v>
      </c>
      <c r="AE97" s="47">
        <f>HLOOKUP(AE11,'[1]PIVOT_TABLE_GT'!$A$2:$DV$56,40,FALSE)</f>
        <v>0</v>
      </c>
      <c r="AF97" s="47">
        <f>HLOOKUP(AF11,'[1]PIVOT_TABLE_GT'!$A$2:$DV$56,40,FALSE)</f>
        <v>0</v>
      </c>
      <c r="AG97" s="47">
        <f>HLOOKUP(AG11,'[1]PIVOT_TABLE_GT'!$A$2:$DV$56,40,FALSE)</f>
        <v>0</v>
      </c>
      <c r="AH97" s="47">
        <f>HLOOKUP(AH11,'[1]PIVOT_TABLE_GT'!$A$2:$DV$56,40,FALSE)</f>
        <v>0</v>
      </c>
      <c r="AI97" s="47">
        <f>HLOOKUP(AI11,'[1]PIVOT_TABLE_GT'!$A$2:$DV$56,40,FALSE)</f>
        <v>0</v>
      </c>
      <c r="AJ97" s="47">
        <f>HLOOKUP(AJ11,'[1]PIVOT_TABLE_GT'!$A$2:$DV$56,40,FALSE)</f>
        <v>0</v>
      </c>
      <c r="AK97" s="47">
        <f>HLOOKUP(AK11,'[1]PIVOT_TABLE_GT'!$A$2:$DV$56,40,FALSE)</f>
        <v>0</v>
      </c>
      <c r="AL97" s="47">
        <f>HLOOKUP(AL11,'[1]PIVOT_TABLE_GT'!$A$2:$DV$56,40,FALSE)</f>
        <v>0</v>
      </c>
      <c r="AM97" s="47">
        <f>HLOOKUP(AM11,'[1]PIVOT_TABLE_GT'!$A$2:$DV$56,40,FALSE)</f>
        <v>0</v>
      </c>
      <c r="AN97" s="47">
        <f>HLOOKUP(AN11,'[1]PIVOT_TABLE_GT'!$A$2:$DV$56,40,FALSE)</f>
        <v>0</v>
      </c>
      <c r="AO97" s="47">
        <f>HLOOKUP(AO11,'[1]PIVOT_TABLE_GT'!$A$2:$DV$56,40,FALSE)</f>
        <v>0</v>
      </c>
      <c r="AP97" s="47">
        <f>HLOOKUP(AP11,'[1]PIVOT_TABLE_GT'!$A$2:$DV$56,40,FALSE)</f>
        <v>0</v>
      </c>
      <c r="AQ97" s="47">
        <f>HLOOKUP(AQ11,'[1]PIVOT_TABLE_GT'!$A$2:$DV$56,40,FALSE)</f>
        <v>0</v>
      </c>
      <c r="AR97" s="47">
        <f>HLOOKUP(AR11,'[1]PIVOT_TABLE_GT'!$A$2:$DV$56,40,FALSE)</f>
        <v>0</v>
      </c>
      <c r="AS97" s="47">
        <f>HLOOKUP(AS11,'[1]PIVOT_TABLE_GT'!$A$2:$DV$56,40,FALSE)</f>
        <v>0</v>
      </c>
      <c r="AT97" s="47">
        <f>HLOOKUP(AT11,'[1]PIVOT_TABLE_GT'!$A$2:$DV$56,40,FALSE)</f>
        <v>0</v>
      </c>
      <c r="AU97" s="47">
        <f>HLOOKUP(AU11,'[1]PIVOT_TABLE_GT'!$A$2:$DV$56,40,FALSE)</f>
        <v>0</v>
      </c>
      <c r="AV97" s="47">
        <f>HLOOKUP(AV11,'[1]PIVOT_TABLE_GT'!$A$2:$DV$56,40,FALSE)</f>
        <v>0</v>
      </c>
      <c r="AW97" s="47">
        <f>HLOOKUP(AW11,'[1]PIVOT_TABLE_GT'!$A$2:$DV$56,40,FALSE)</f>
        <v>0</v>
      </c>
      <c r="AX97" s="47">
        <f>HLOOKUP(AX11,'[1]PIVOT_TABLE_GT'!$A$2:$DV$56,40,FALSE)</f>
        <v>0</v>
      </c>
      <c r="AY97" s="47">
        <f>HLOOKUP(AY11,'[1]PIVOT_TABLE_GT'!$A$2:$DV$56,40,FALSE)</f>
        <v>0</v>
      </c>
      <c r="AZ97" s="47">
        <f>HLOOKUP(AZ11,'[1]PIVOT_TABLE_GT'!$A$2:$DV$56,40,FALSE)</f>
        <v>0</v>
      </c>
      <c r="BA97" s="47">
        <f>HLOOKUP(BA11,'[1]PIVOT_TABLE_GT'!$A$2:$DV$56,40,FALSE)</f>
        <v>0</v>
      </c>
      <c r="BB97" s="47">
        <f>HLOOKUP(BB11,'[1]PIVOT_TABLE_GT'!$A$2:$DV$56,40,FALSE)</f>
        <v>0</v>
      </c>
      <c r="BC97" s="47">
        <f>HLOOKUP(BC11,'[1]PIVOT_TABLE_GT'!$A$2:$DV$56,40,FALSE)</f>
        <v>0</v>
      </c>
      <c r="BD97" s="47">
        <f>HLOOKUP(BD11,'[1]PIVOT_TABLE_GT'!$A$2:$DV$56,40,FALSE)</f>
        <v>0</v>
      </c>
      <c r="BE97" s="47">
        <f>HLOOKUP(BE11,'[1]PIVOT_TABLE_GT'!$A$2:$DV$56,40,FALSE)</f>
        <v>-63239.11</v>
      </c>
      <c r="BF97" s="47">
        <f>HLOOKUP(BF11,'[1]PIVOT_TABLE_GT'!$A$2:$DV$56,40,FALSE)</f>
        <v>9708.99</v>
      </c>
      <c r="BG97" s="47">
        <f>HLOOKUP(BG11,'[1]PIVOT_TABLE_GT'!$A$2:$DV$56,40,FALSE)</f>
        <v>0</v>
      </c>
      <c r="BH97" s="47">
        <f>HLOOKUP(BH11,'[1]PIVOT_TABLE_GT'!$A$2:$DV$56,40,FALSE)</f>
        <v>-28941.31</v>
      </c>
      <c r="BI97" s="47">
        <f>HLOOKUP(BI11,'[1]PIVOT_TABLE_GT'!$A$2:$DV$56,40,FALSE)</f>
        <v>0</v>
      </c>
      <c r="BJ97" s="47">
        <f>HLOOKUP(BJ11,'[1]PIVOT_TABLE_GT'!$A$2:$DV$56,40,FALSE)</f>
        <v>0</v>
      </c>
      <c r="BK97" s="47">
        <f>HLOOKUP(BK11,'[1]PIVOT_TABLE_GT'!$A$2:$DV$56,40,FALSE)</f>
        <v>0</v>
      </c>
      <c r="BL97" s="47">
        <f>HLOOKUP(BL11,'[1]PIVOT_TABLE_GT'!$A$2:$DV$56,40,FALSE)</f>
        <v>0</v>
      </c>
      <c r="BM97" s="47">
        <f>HLOOKUP(BM11,'[1]PIVOT_TABLE_GT'!$A$2:$DV$56,40,FALSE)</f>
        <v>0</v>
      </c>
      <c r="BN97" s="47">
        <f>HLOOKUP(BN11,'[1]PIVOT_TABLE_GT'!$A$2:$DV$56,40,FALSE)</f>
        <v>0</v>
      </c>
      <c r="BO97" s="47">
        <f>HLOOKUP(BO11,'[1]PIVOT_TABLE_GT'!$A$2:$DV$56,40,FALSE)</f>
        <v>0</v>
      </c>
      <c r="BP97" s="47">
        <f>HLOOKUP(BP11,'[1]PIVOT_TABLE_GT'!$A$2:$DV$56,40,FALSE)</f>
        <v>0</v>
      </c>
      <c r="BQ97" s="47">
        <f>HLOOKUP(BQ11,'[1]PIVOT_TABLE_GT'!$A$2:$DV$56,40,FALSE)</f>
        <v>0</v>
      </c>
      <c r="BR97" s="47">
        <f>HLOOKUP(BR11,'[1]PIVOT_TABLE_GT'!$A$2:$DV$56,40,FALSE)</f>
        <v>0</v>
      </c>
      <c r="BS97" s="47">
        <f>HLOOKUP(BS11,'[1]PIVOT_TABLE_GT'!$A$2:$DV$56,40,FALSE)</f>
        <v>0</v>
      </c>
      <c r="BT97" s="47">
        <f>HLOOKUP(BT11,'[1]PIVOT_TABLE_GT'!$A$2:$DV$56,40,FALSE)</f>
        <v>0</v>
      </c>
      <c r="BU97" s="47">
        <f>HLOOKUP(BU11,'[1]PIVOT_TABLE_GT'!$A$2:$DV$56,40,FALSE)</f>
        <v>0</v>
      </c>
      <c r="BV97" s="47">
        <f>HLOOKUP(BV11,'[1]PIVOT_TABLE_GT'!$A$2:$DV$56,40,FALSE)</f>
        <v>0</v>
      </c>
      <c r="BW97" s="47">
        <f>HLOOKUP(BW11,'[1]PIVOT_TABLE_GT'!$A$2:$DV$56,40,FALSE)</f>
        <v>0</v>
      </c>
      <c r="BX97" s="37"/>
      <c r="BY97" s="37"/>
      <c r="BZ97" s="37"/>
      <c r="CA97" s="38"/>
      <c r="CB97" s="38"/>
      <c r="CC97" s="38"/>
      <c r="CD97" s="38"/>
      <c r="CE97" s="38"/>
      <c r="CF97" s="38"/>
      <c r="CG97" s="27"/>
    </row>
    <row r="98" spans="1:85" ht="12.75">
      <c r="A98" s="28">
        <v>61</v>
      </c>
      <c r="B98" s="29" t="s">
        <v>162</v>
      </c>
      <c r="C98" s="30">
        <f t="shared" si="41"/>
        <v>-1108497537.14</v>
      </c>
      <c r="D98" s="59">
        <f>D99+D108+D115+D122+D132+D141</f>
        <v>-135998987.85999998</v>
      </c>
      <c r="E98" s="59">
        <f aca="true" t="shared" si="48" ref="E98:BP98">E99+E108+E115+E122+E132+E141</f>
        <v>-973426.24</v>
      </c>
      <c r="F98" s="59">
        <f t="shared" si="48"/>
        <v>-42035.8299999999</v>
      </c>
      <c r="G98" s="59">
        <f t="shared" si="48"/>
        <v>-14794947.570000002</v>
      </c>
      <c r="H98" s="59">
        <f t="shared" si="48"/>
        <v>-2597.45</v>
      </c>
      <c r="I98" s="59">
        <f t="shared" si="48"/>
        <v>-4164298.5300000003</v>
      </c>
      <c r="J98" s="59">
        <f t="shared" si="48"/>
        <v>0</v>
      </c>
      <c r="K98" s="59">
        <f t="shared" si="48"/>
        <v>-2755395.83</v>
      </c>
      <c r="L98" s="59">
        <f t="shared" si="48"/>
        <v>-412394764.37</v>
      </c>
      <c r="M98" s="59">
        <f t="shared" si="48"/>
        <v>-12290754.49</v>
      </c>
      <c r="N98" s="59">
        <f t="shared" si="48"/>
        <v>-410428694.44000006</v>
      </c>
      <c r="O98" s="59">
        <f t="shared" si="48"/>
        <v>-237285.18999999992</v>
      </c>
      <c r="P98" s="59">
        <f t="shared" si="48"/>
        <v>-4945961.929999998</v>
      </c>
      <c r="Q98" s="59">
        <f t="shared" si="48"/>
        <v>5762492.109999999</v>
      </c>
      <c r="R98" s="59">
        <f t="shared" si="48"/>
        <v>41.21</v>
      </c>
      <c r="S98" s="59">
        <f t="shared" si="48"/>
        <v>-3655398.39</v>
      </c>
      <c r="T98" s="59">
        <f t="shared" si="48"/>
        <v>-11258458.42</v>
      </c>
      <c r="U98" s="59">
        <f t="shared" si="48"/>
        <v>440524.69</v>
      </c>
      <c r="V98" s="59">
        <f t="shared" si="48"/>
        <v>-151009.69999999998</v>
      </c>
      <c r="W98" s="59">
        <f t="shared" si="48"/>
        <v>3850.660000000031</v>
      </c>
      <c r="X98" s="59">
        <f t="shared" si="48"/>
        <v>1720.01</v>
      </c>
      <c r="Y98" s="59">
        <f t="shared" si="48"/>
        <v>0</v>
      </c>
      <c r="Z98" s="59">
        <f t="shared" si="48"/>
        <v>-2006305.93</v>
      </c>
      <c r="AA98" s="59">
        <f t="shared" si="48"/>
        <v>0.79</v>
      </c>
      <c r="AB98" s="59">
        <f t="shared" si="48"/>
        <v>0</v>
      </c>
      <c r="AC98" s="59">
        <f t="shared" si="48"/>
        <v>-2177906.47</v>
      </c>
      <c r="AD98" s="59">
        <f t="shared" si="48"/>
        <v>-1185.44</v>
      </c>
      <c r="AE98" s="59">
        <f t="shared" si="48"/>
        <v>0</v>
      </c>
      <c r="AF98" s="59">
        <f t="shared" si="48"/>
        <v>0</v>
      </c>
      <c r="AG98" s="59">
        <f t="shared" si="48"/>
        <v>0</v>
      </c>
      <c r="AH98" s="59">
        <f t="shared" si="48"/>
        <v>0</v>
      </c>
      <c r="AI98" s="59">
        <f t="shared" si="48"/>
        <v>0</v>
      </c>
      <c r="AJ98" s="59">
        <f t="shared" si="48"/>
        <v>0</v>
      </c>
      <c r="AK98" s="59">
        <f t="shared" si="48"/>
        <v>0</v>
      </c>
      <c r="AL98" s="59">
        <f t="shared" si="48"/>
        <v>0</v>
      </c>
      <c r="AM98" s="59">
        <f t="shared" si="48"/>
        <v>0</v>
      </c>
      <c r="AN98" s="59">
        <f t="shared" si="48"/>
        <v>0</v>
      </c>
      <c r="AO98" s="59">
        <f t="shared" si="48"/>
        <v>0</v>
      </c>
      <c r="AP98" s="59">
        <f t="shared" si="48"/>
        <v>0</v>
      </c>
      <c r="AQ98" s="59">
        <f t="shared" si="48"/>
        <v>0</v>
      </c>
      <c r="AR98" s="59">
        <f t="shared" si="48"/>
        <v>0</v>
      </c>
      <c r="AS98" s="59">
        <f t="shared" si="48"/>
        <v>0</v>
      </c>
      <c r="AT98" s="59">
        <f t="shared" si="48"/>
        <v>-13035139.100000001</v>
      </c>
      <c r="AU98" s="59">
        <f t="shared" si="48"/>
        <v>0</v>
      </c>
      <c r="AV98" s="59">
        <f t="shared" si="48"/>
        <v>0</v>
      </c>
      <c r="AW98" s="59">
        <f t="shared" si="48"/>
        <v>0</v>
      </c>
      <c r="AX98" s="59">
        <f t="shared" si="48"/>
        <v>0</v>
      </c>
      <c r="AY98" s="59">
        <f t="shared" si="48"/>
        <v>0</v>
      </c>
      <c r="AZ98" s="59">
        <f t="shared" si="48"/>
        <v>0</v>
      </c>
      <c r="BA98" s="59">
        <f t="shared" si="48"/>
        <v>0</v>
      </c>
      <c r="BB98" s="59">
        <f t="shared" si="48"/>
        <v>0</v>
      </c>
      <c r="BC98" s="59">
        <f t="shared" si="48"/>
        <v>-3832649.6000000006</v>
      </c>
      <c r="BD98" s="59">
        <f t="shared" si="48"/>
        <v>0</v>
      </c>
      <c r="BE98" s="59">
        <f t="shared" si="48"/>
        <v>-16742785.079999998</v>
      </c>
      <c r="BF98" s="59">
        <f t="shared" si="48"/>
        <v>-629820.1700000002</v>
      </c>
      <c r="BG98" s="59">
        <f t="shared" si="48"/>
        <v>-205858.670000001</v>
      </c>
      <c r="BH98" s="59">
        <f t="shared" si="48"/>
        <v>-9714825.05</v>
      </c>
      <c r="BI98" s="59">
        <f t="shared" si="48"/>
        <v>0</v>
      </c>
      <c r="BJ98" s="59">
        <f t="shared" si="48"/>
        <v>-6191.56</v>
      </c>
      <c r="BK98" s="59">
        <f t="shared" si="48"/>
        <v>-294.59000000000003</v>
      </c>
      <c r="BL98" s="59">
        <f t="shared" si="48"/>
        <v>5556.410000000004</v>
      </c>
      <c r="BM98" s="59">
        <f t="shared" si="48"/>
        <v>123330.11000000006</v>
      </c>
      <c r="BN98" s="59">
        <f t="shared" si="48"/>
        <v>2396.6900000000005</v>
      </c>
      <c r="BO98" s="59">
        <f t="shared" si="48"/>
        <v>15711.53</v>
      </c>
      <c r="BP98" s="59">
        <f t="shared" si="48"/>
        <v>-2164.1799999999994</v>
      </c>
      <c r="BQ98" s="59">
        <f aca="true" t="shared" si="49" ref="BQ98:BW98">BQ99+BQ108+BQ115+BQ122+BQ132+BQ141</f>
        <v>0</v>
      </c>
      <c r="BR98" s="59">
        <f t="shared" si="49"/>
        <v>6935.51</v>
      </c>
      <c r="BS98" s="59">
        <f t="shared" si="49"/>
        <v>646.58</v>
      </c>
      <c r="BT98" s="59">
        <f t="shared" si="49"/>
        <v>0</v>
      </c>
      <c r="BU98" s="59">
        <f t="shared" si="49"/>
        <v>-51217740.67</v>
      </c>
      <c r="BV98" s="59">
        <f t="shared" si="49"/>
        <v>-1193860.6900000002</v>
      </c>
      <c r="BW98" s="59">
        <f t="shared" si="49"/>
        <v>0</v>
      </c>
      <c r="BX98" s="37"/>
      <c r="BY98" s="37"/>
      <c r="BZ98" s="37"/>
      <c r="CA98" s="38"/>
      <c r="CB98" s="38"/>
      <c r="CC98" s="38"/>
      <c r="CD98" s="38"/>
      <c r="CE98" s="38"/>
      <c r="CF98" s="38"/>
      <c r="CG98" s="27"/>
    </row>
    <row r="99" spans="1:85" ht="12.75">
      <c r="A99" s="60">
        <v>610</v>
      </c>
      <c r="B99" s="61" t="s">
        <v>163</v>
      </c>
      <c r="C99" s="30">
        <f t="shared" si="41"/>
        <v>-821259780.3900001</v>
      </c>
      <c r="D99" s="59">
        <f>D100+D104</f>
        <v>-80107448.8</v>
      </c>
      <c r="E99" s="59">
        <f aca="true" t="shared" si="50" ref="E99:BP99">E100+E104</f>
        <v>-595886.4</v>
      </c>
      <c r="F99" s="59">
        <f t="shared" si="50"/>
        <v>0</v>
      </c>
      <c r="G99" s="59">
        <f t="shared" si="50"/>
        <v>-5605810.08</v>
      </c>
      <c r="H99" s="59">
        <f t="shared" si="50"/>
        <v>0</v>
      </c>
      <c r="I99" s="59">
        <f t="shared" si="50"/>
        <v>-2261347.56</v>
      </c>
      <c r="J99" s="59">
        <f t="shared" si="50"/>
        <v>0</v>
      </c>
      <c r="K99" s="59">
        <f t="shared" si="50"/>
        <v>-1916281.3599999999</v>
      </c>
      <c r="L99" s="59">
        <f t="shared" si="50"/>
        <v>-328609156.53000003</v>
      </c>
      <c r="M99" s="59">
        <f t="shared" si="50"/>
        <v>-2612713.1599999997</v>
      </c>
      <c r="N99" s="59">
        <f t="shared" si="50"/>
        <v>-318615617.13000005</v>
      </c>
      <c r="O99" s="59">
        <f t="shared" si="50"/>
        <v>-568989.67</v>
      </c>
      <c r="P99" s="59">
        <f t="shared" si="50"/>
        <v>-6082451.58</v>
      </c>
      <c r="Q99" s="59">
        <f t="shared" si="50"/>
        <v>-4221126.01</v>
      </c>
      <c r="R99" s="59">
        <f t="shared" si="50"/>
        <v>0</v>
      </c>
      <c r="S99" s="59">
        <f t="shared" si="50"/>
        <v>-1622875.1600000001</v>
      </c>
      <c r="T99" s="59">
        <f t="shared" si="50"/>
        <v>-6862071.65</v>
      </c>
      <c r="U99" s="59">
        <f t="shared" si="50"/>
        <v>-27622.87</v>
      </c>
      <c r="V99" s="59">
        <f t="shared" si="50"/>
        <v>-3388.96</v>
      </c>
      <c r="W99" s="59">
        <f t="shared" si="50"/>
        <v>0</v>
      </c>
      <c r="X99" s="59">
        <f t="shared" si="50"/>
        <v>0</v>
      </c>
      <c r="Y99" s="59">
        <f t="shared" si="50"/>
        <v>0</v>
      </c>
      <c r="Z99" s="59">
        <f t="shared" si="50"/>
        <v>-27509.390000000003</v>
      </c>
      <c r="AA99" s="59">
        <f t="shared" si="50"/>
        <v>0.79</v>
      </c>
      <c r="AB99" s="59">
        <f t="shared" si="50"/>
        <v>0</v>
      </c>
      <c r="AC99" s="59">
        <f t="shared" si="50"/>
        <v>-226280.8</v>
      </c>
      <c r="AD99" s="59">
        <f t="shared" si="50"/>
        <v>0</v>
      </c>
      <c r="AE99" s="59">
        <f t="shared" si="50"/>
        <v>0</v>
      </c>
      <c r="AF99" s="59">
        <f t="shared" si="50"/>
        <v>0</v>
      </c>
      <c r="AG99" s="59">
        <f t="shared" si="50"/>
        <v>0</v>
      </c>
      <c r="AH99" s="59">
        <f t="shared" si="50"/>
        <v>0</v>
      </c>
      <c r="AI99" s="59">
        <f t="shared" si="50"/>
        <v>0</v>
      </c>
      <c r="AJ99" s="59">
        <f t="shared" si="50"/>
        <v>0</v>
      </c>
      <c r="AK99" s="59">
        <f t="shared" si="50"/>
        <v>0</v>
      </c>
      <c r="AL99" s="59">
        <f t="shared" si="50"/>
        <v>0</v>
      </c>
      <c r="AM99" s="59">
        <f t="shared" si="50"/>
        <v>0</v>
      </c>
      <c r="AN99" s="59">
        <f t="shared" si="50"/>
        <v>0</v>
      </c>
      <c r="AO99" s="59">
        <f t="shared" si="50"/>
        <v>0</v>
      </c>
      <c r="AP99" s="59">
        <f t="shared" si="50"/>
        <v>0</v>
      </c>
      <c r="AQ99" s="59">
        <f t="shared" si="50"/>
        <v>0</v>
      </c>
      <c r="AR99" s="59">
        <f t="shared" si="50"/>
        <v>0</v>
      </c>
      <c r="AS99" s="59">
        <f t="shared" si="50"/>
        <v>0</v>
      </c>
      <c r="AT99" s="59">
        <f t="shared" si="50"/>
        <v>-2986169.17</v>
      </c>
      <c r="AU99" s="59">
        <f t="shared" si="50"/>
        <v>0</v>
      </c>
      <c r="AV99" s="59">
        <f t="shared" si="50"/>
        <v>0</v>
      </c>
      <c r="AW99" s="59">
        <f t="shared" si="50"/>
        <v>0</v>
      </c>
      <c r="AX99" s="59">
        <f t="shared" si="50"/>
        <v>0</v>
      </c>
      <c r="AY99" s="59">
        <f t="shared" si="50"/>
        <v>0</v>
      </c>
      <c r="AZ99" s="59">
        <f t="shared" si="50"/>
        <v>0</v>
      </c>
      <c r="BA99" s="59">
        <f t="shared" si="50"/>
        <v>0</v>
      </c>
      <c r="BB99" s="59">
        <f t="shared" si="50"/>
        <v>0</v>
      </c>
      <c r="BC99" s="59">
        <f t="shared" si="50"/>
        <v>-20673.09</v>
      </c>
      <c r="BD99" s="59">
        <f t="shared" si="50"/>
        <v>0</v>
      </c>
      <c r="BE99" s="59">
        <f t="shared" si="50"/>
        <v>-11618664.959999997</v>
      </c>
      <c r="BF99" s="59">
        <f t="shared" si="50"/>
        <v>-187694.57999999996</v>
      </c>
      <c r="BG99" s="59">
        <f t="shared" si="50"/>
        <v>-662370.2600000007</v>
      </c>
      <c r="BH99" s="59">
        <f t="shared" si="50"/>
        <v>-7097014.99</v>
      </c>
      <c r="BI99" s="59">
        <f t="shared" si="50"/>
        <v>0</v>
      </c>
      <c r="BJ99" s="59">
        <f t="shared" si="50"/>
        <v>-107.25</v>
      </c>
      <c r="BK99" s="59">
        <f t="shared" si="50"/>
        <v>-33.54</v>
      </c>
      <c r="BL99" s="59">
        <f t="shared" si="50"/>
        <v>0</v>
      </c>
      <c r="BM99" s="59">
        <f t="shared" si="50"/>
        <v>0</v>
      </c>
      <c r="BN99" s="59">
        <f t="shared" si="50"/>
        <v>0</v>
      </c>
      <c r="BO99" s="59">
        <f t="shared" si="50"/>
        <v>0</v>
      </c>
      <c r="BP99" s="59">
        <f t="shared" si="50"/>
        <v>-3.8</v>
      </c>
      <c r="BQ99" s="59">
        <f aca="true" t="shared" si="51" ref="BQ99:BW99">BQ100+BQ104</f>
        <v>0</v>
      </c>
      <c r="BR99" s="59">
        <f t="shared" si="51"/>
        <v>0</v>
      </c>
      <c r="BS99" s="59">
        <f t="shared" si="51"/>
        <v>0</v>
      </c>
      <c r="BT99" s="59">
        <f t="shared" si="51"/>
        <v>0</v>
      </c>
      <c r="BU99" s="59">
        <f t="shared" si="51"/>
        <v>-38712241.57</v>
      </c>
      <c r="BV99" s="59">
        <f t="shared" si="51"/>
        <v>-8230.86</v>
      </c>
      <c r="BW99" s="59">
        <f t="shared" si="51"/>
        <v>0</v>
      </c>
      <c r="BX99" s="37"/>
      <c r="BY99" s="37"/>
      <c r="BZ99" s="37"/>
      <c r="CA99" s="38"/>
      <c r="CB99" s="38"/>
      <c r="CC99" s="38"/>
      <c r="CD99" s="38"/>
      <c r="CE99" s="38"/>
      <c r="CF99" s="38"/>
      <c r="CG99" s="27"/>
    </row>
    <row r="100" spans="1:85" ht="12.75">
      <c r="A100" s="39">
        <v>61001</v>
      </c>
      <c r="B100" s="40" t="s">
        <v>164</v>
      </c>
      <c r="C100" s="41">
        <f t="shared" si="41"/>
        <v>-843548569.5500001</v>
      </c>
      <c r="D100" s="41">
        <f aca="true" t="shared" si="52" ref="D100:BP100">D101+D102+D103</f>
        <v>-86347793.74</v>
      </c>
      <c r="E100" s="41">
        <f t="shared" si="52"/>
        <v>-596400.9</v>
      </c>
      <c r="F100" s="41">
        <f t="shared" si="52"/>
        <v>0</v>
      </c>
      <c r="G100" s="41">
        <f t="shared" si="52"/>
        <v>-6763175.470000001</v>
      </c>
      <c r="H100" s="41">
        <f t="shared" si="52"/>
        <v>0</v>
      </c>
      <c r="I100" s="41">
        <f t="shared" si="52"/>
        <v>-2380469.33</v>
      </c>
      <c r="J100" s="41">
        <f t="shared" si="52"/>
        <v>0</v>
      </c>
      <c r="K100" s="41">
        <f t="shared" si="52"/>
        <v>-1916281.3599999999</v>
      </c>
      <c r="L100" s="41">
        <f t="shared" si="52"/>
        <v>-328723677.37</v>
      </c>
      <c r="M100" s="41">
        <f t="shared" si="52"/>
        <v>-2623500.88</v>
      </c>
      <c r="N100" s="41">
        <f t="shared" si="52"/>
        <v>-318874872.78000003</v>
      </c>
      <c r="O100" s="41">
        <f t="shared" si="52"/>
        <v>-572301.62</v>
      </c>
      <c r="P100" s="41">
        <f t="shared" si="52"/>
        <v>-6770036.66</v>
      </c>
      <c r="Q100" s="41">
        <f t="shared" si="52"/>
        <v>-6503276.42</v>
      </c>
      <c r="R100" s="41">
        <f t="shared" si="52"/>
        <v>0</v>
      </c>
      <c r="S100" s="41">
        <f t="shared" si="52"/>
        <v>-1647304.09</v>
      </c>
      <c r="T100" s="41">
        <f t="shared" si="52"/>
        <v>-6907442.720000001</v>
      </c>
      <c r="U100" s="41">
        <f t="shared" si="52"/>
        <v>-27622.87</v>
      </c>
      <c r="V100" s="41">
        <f t="shared" si="52"/>
        <v>-3388.96</v>
      </c>
      <c r="W100" s="41">
        <f t="shared" si="52"/>
        <v>0</v>
      </c>
      <c r="X100" s="41">
        <f t="shared" si="52"/>
        <v>0</v>
      </c>
      <c r="Y100" s="41">
        <f t="shared" si="52"/>
        <v>0</v>
      </c>
      <c r="Z100" s="41">
        <f t="shared" si="52"/>
        <v>-55018.87</v>
      </c>
      <c r="AA100" s="41">
        <f t="shared" si="52"/>
        <v>0.79</v>
      </c>
      <c r="AB100" s="41">
        <f t="shared" si="52"/>
        <v>0</v>
      </c>
      <c r="AC100" s="41">
        <f t="shared" si="52"/>
        <v>-259577.99</v>
      </c>
      <c r="AD100" s="41">
        <f t="shared" si="52"/>
        <v>0</v>
      </c>
      <c r="AE100" s="41">
        <f t="shared" si="52"/>
        <v>0</v>
      </c>
      <c r="AF100" s="41">
        <f t="shared" si="52"/>
        <v>0</v>
      </c>
      <c r="AG100" s="41">
        <f>AG101+AG102+AG103</f>
        <v>0</v>
      </c>
      <c r="AH100" s="41">
        <f>AH101+AH102+AH103</f>
        <v>0</v>
      </c>
      <c r="AI100" s="41">
        <f>AI101+AI102+AI103</f>
        <v>0</v>
      </c>
      <c r="AJ100" s="41">
        <f t="shared" si="52"/>
        <v>0</v>
      </c>
      <c r="AK100" s="41">
        <f t="shared" si="52"/>
        <v>0</v>
      </c>
      <c r="AL100" s="41">
        <f t="shared" si="52"/>
        <v>0</v>
      </c>
      <c r="AM100" s="41">
        <f>AM101+AM102+AM103</f>
        <v>0</v>
      </c>
      <c r="AN100" s="41">
        <f t="shared" si="52"/>
        <v>0</v>
      </c>
      <c r="AO100" s="41">
        <f>AO101+AO102+AO103</f>
        <v>0</v>
      </c>
      <c r="AP100" s="41">
        <f>AP101+AP102+AP103</f>
        <v>0</v>
      </c>
      <c r="AQ100" s="41">
        <f>AQ101+AQ102+AQ103</f>
        <v>0</v>
      </c>
      <c r="AR100" s="41">
        <f t="shared" si="52"/>
        <v>0</v>
      </c>
      <c r="AS100" s="41">
        <f t="shared" si="52"/>
        <v>0</v>
      </c>
      <c r="AT100" s="41">
        <f t="shared" si="52"/>
        <v>-3004207.69</v>
      </c>
      <c r="AU100" s="41">
        <f t="shared" si="52"/>
        <v>0</v>
      </c>
      <c r="AV100" s="41">
        <f t="shared" si="52"/>
        <v>0</v>
      </c>
      <c r="AW100" s="41">
        <f t="shared" si="52"/>
        <v>0</v>
      </c>
      <c r="AX100" s="41">
        <f t="shared" si="52"/>
        <v>0</v>
      </c>
      <c r="AY100" s="41">
        <f t="shared" si="52"/>
        <v>0</v>
      </c>
      <c r="AZ100" s="41">
        <f t="shared" si="52"/>
        <v>0</v>
      </c>
      <c r="BA100" s="41">
        <f t="shared" si="52"/>
        <v>0</v>
      </c>
      <c r="BB100" s="41">
        <f t="shared" si="52"/>
        <v>0</v>
      </c>
      <c r="BC100" s="41">
        <f t="shared" si="52"/>
        <v>-20673.09</v>
      </c>
      <c r="BD100" s="41">
        <f>BD101+BD102+BD103</f>
        <v>0</v>
      </c>
      <c r="BE100" s="41">
        <f t="shared" si="52"/>
        <v>-16877770.049999997</v>
      </c>
      <c r="BF100" s="41">
        <f t="shared" si="52"/>
        <v>-978437.83</v>
      </c>
      <c r="BG100" s="41">
        <f t="shared" si="52"/>
        <v>-4307482.0600000005</v>
      </c>
      <c r="BH100" s="41">
        <f t="shared" si="52"/>
        <v>-8358373.8</v>
      </c>
      <c r="BI100" s="41">
        <f t="shared" si="52"/>
        <v>0</v>
      </c>
      <c r="BJ100" s="41">
        <f>BJ101+BJ102+BJ103</f>
        <v>-107.25</v>
      </c>
      <c r="BK100" s="41">
        <f t="shared" si="52"/>
        <v>-33.54</v>
      </c>
      <c r="BL100" s="41">
        <f t="shared" si="52"/>
        <v>0</v>
      </c>
      <c r="BM100" s="41">
        <f t="shared" si="52"/>
        <v>0</v>
      </c>
      <c r="BN100" s="41">
        <f t="shared" si="52"/>
        <v>0</v>
      </c>
      <c r="BO100" s="41">
        <f t="shared" si="52"/>
        <v>0</v>
      </c>
      <c r="BP100" s="41">
        <f t="shared" si="52"/>
        <v>-3.8</v>
      </c>
      <c r="BQ100" s="41">
        <f aca="true" t="shared" si="53" ref="BQ100:BW100">BQ101+BQ102+BQ103</f>
        <v>0</v>
      </c>
      <c r="BR100" s="41">
        <f>BR101+BR102+BR103</f>
        <v>0</v>
      </c>
      <c r="BS100" s="41">
        <f>BS101+BS102+BS103</f>
        <v>0</v>
      </c>
      <c r="BT100" s="41">
        <f>BT101+BT102+BT103</f>
        <v>0</v>
      </c>
      <c r="BU100" s="41">
        <f t="shared" si="53"/>
        <v>-39021108.34</v>
      </c>
      <c r="BV100" s="41">
        <f t="shared" si="53"/>
        <v>-8230.86</v>
      </c>
      <c r="BW100" s="41">
        <f t="shared" si="53"/>
        <v>0</v>
      </c>
      <c r="BX100" s="37"/>
      <c r="BY100" s="37"/>
      <c r="BZ100" s="37"/>
      <c r="CA100" s="38"/>
      <c r="CB100" s="38"/>
      <c r="CC100" s="38"/>
      <c r="CD100" s="38"/>
      <c r="CE100" s="38"/>
      <c r="CF100" s="38"/>
      <c r="CG100" s="27"/>
    </row>
    <row r="101" spans="1:85" ht="12.75">
      <c r="A101" s="43">
        <v>610011</v>
      </c>
      <c r="B101" s="43" t="s">
        <v>165</v>
      </c>
      <c r="C101" s="30">
        <f t="shared" si="41"/>
        <v>-974027484.67</v>
      </c>
      <c r="D101" s="47">
        <f>HLOOKUP(D11,'[1]PIVOT_TABLE_GT'!$A$2:$DV$56,22,FALSE)</f>
        <v>-90033000.24</v>
      </c>
      <c r="E101" s="47">
        <f>HLOOKUP(E11,'[1]PIVOT_TABLE_GT'!$A$2:$DV$56,22,FALSE)</f>
        <v>-582061.41</v>
      </c>
      <c r="F101" s="47">
        <f>HLOOKUP(F11,'[1]PIVOT_TABLE_GT'!$A$2:$DV$56,22,FALSE)</f>
        <v>0</v>
      </c>
      <c r="G101" s="47">
        <f>HLOOKUP(G11,'[1]PIVOT_TABLE_GT'!$A$2:$DV$56,22,FALSE)</f>
        <v>-8451895.8</v>
      </c>
      <c r="H101" s="47">
        <f>HLOOKUP(H11,'[1]PIVOT_TABLE_GT'!$A$2:$DV$56,22,FALSE)</f>
        <v>0</v>
      </c>
      <c r="I101" s="47">
        <f>HLOOKUP(I11,'[1]PIVOT_TABLE_GT'!$A$2:$DV$56,22,FALSE)</f>
        <v>-2355132.09</v>
      </c>
      <c r="J101" s="47">
        <f>HLOOKUP(J11,'[1]PIVOT_TABLE_GT'!$A$2:$DV$56,22,FALSE)</f>
        <v>0</v>
      </c>
      <c r="K101" s="47">
        <f>HLOOKUP(K11,'[1]PIVOT_TABLE_GT'!$A$2:$DV$56,22,FALSE)</f>
        <v>-1913089.89</v>
      </c>
      <c r="L101" s="47">
        <v>-331899760.21</v>
      </c>
      <c r="M101" s="47">
        <f>HLOOKUP(M11,'[1]PIVOT_TABLE_GT'!$A$2:$DV$56,22,FALSE)</f>
        <v>-3127537.92</v>
      </c>
      <c r="N101" s="47">
        <f>HLOOKUP(N11,'[1]PIVOT_TABLE_GT'!$A$2:$DV$56,22,FALSE)</f>
        <v>-440056731.07</v>
      </c>
      <c r="O101" s="47">
        <f>HLOOKUP(O11,'[1]PIVOT_TABLE_GT'!$A$2:$DV$56,22,FALSE)</f>
        <v>-573107.4</v>
      </c>
      <c r="P101" s="47">
        <f>HLOOKUP(P11,'[1]PIVOT_TABLE_GT'!$A$2:$DV$56,22,FALSE)</f>
        <v>-6770021.91</v>
      </c>
      <c r="Q101" s="47">
        <f>HLOOKUP(Q11,'[1]PIVOT_TABLE_GT'!$A$2:$DV$56,22,FALSE)</f>
        <v>-6542464.37</v>
      </c>
      <c r="R101" s="47">
        <f>HLOOKUP(R11,'[1]PIVOT_TABLE_GT'!$A$2:$DV$56,22,FALSE)</f>
        <v>0</v>
      </c>
      <c r="S101" s="47">
        <f>HLOOKUP(S11,'[1]PIVOT_TABLE_GT'!$A$2:$DV$56,22,FALSE)</f>
        <v>-1709991.79</v>
      </c>
      <c r="T101" s="47">
        <f>HLOOKUP(T11,'[1]PIVOT_TABLE_GT'!$A$2:$DV$56,22,FALSE)</f>
        <v>-7024696.23</v>
      </c>
      <c r="U101" s="47">
        <f>HLOOKUP(U11,'[1]PIVOT_TABLE_GT'!$A$2:$DV$56,22,FALSE)</f>
        <v>-27622.87</v>
      </c>
      <c r="V101" s="47">
        <f>HLOOKUP(V11,'[1]PIVOT_TABLE_GT'!$A$2:$DV$56,22,FALSE)</f>
        <v>-3388.96</v>
      </c>
      <c r="W101" s="47">
        <f>HLOOKUP(W11,'[1]PIVOT_TABLE_GT'!$A$2:$DV$56,22,FALSE)</f>
        <v>0</v>
      </c>
      <c r="X101" s="47">
        <f>HLOOKUP(X11,'[1]PIVOT_TABLE_GT'!$A$2:$DV$56,22,FALSE)</f>
        <v>0</v>
      </c>
      <c r="Y101" s="47">
        <f>HLOOKUP(Y11,'[1]PIVOT_TABLE_GT'!$A$2:$DV$56,22,FALSE)</f>
        <v>0</v>
      </c>
      <c r="Z101" s="47">
        <f>HLOOKUP(Z11,'[1]PIVOT_TABLE_GT'!$A$2:$DV$56,22,FALSE)</f>
        <v>-55018.87</v>
      </c>
      <c r="AA101" s="47">
        <f>HLOOKUP(AA11,'[1]PIVOT_TABLE_GT'!$A$2:$DV$56,22,FALSE)</f>
        <v>0.79</v>
      </c>
      <c r="AB101" s="47">
        <f>HLOOKUP(AB11,'[1]PIVOT_TABLE_GT'!$A$2:$DV$56,22,FALSE)</f>
        <v>0</v>
      </c>
      <c r="AC101" s="47">
        <f>HLOOKUP(AC11,'[1]PIVOT_TABLE_GT'!$A$2:$DV$56,22,FALSE)</f>
        <v>-259577.99</v>
      </c>
      <c r="AD101" s="47">
        <f>HLOOKUP(AD11,'[1]PIVOT_TABLE_GT'!$A$2:$DV$56,22,FALSE)</f>
        <v>0</v>
      </c>
      <c r="AE101" s="47">
        <f>HLOOKUP(AE11,'[1]PIVOT_TABLE_GT'!$A$2:$DV$56,22,FALSE)</f>
        <v>0</v>
      </c>
      <c r="AF101" s="47">
        <f>HLOOKUP(AF11,'[1]PIVOT_TABLE_GT'!$A$2:$DV$56,22,FALSE)</f>
        <v>0</v>
      </c>
      <c r="AG101" s="47">
        <f>HLOOKUP(AG11,'[1]PIVOT_TABLE_GT'!$A$2:$DV$56,22,FALSE)</f>
        <v>0</v>
      </c>
      <c r="AH101" s="47">
        <f>HLOOKUP(AH11,'[1]PIVOT_TABLE_GT'!$A$2:$DV$56,22,FALSE)</f>
        <v>0</v>
      </c>
      <c r="AI101" s="47">
        <f>HLOOKUP(AI11,'[1]PIVOT_TABLE_GT'!$A$2:$DV$56,22,FALSE)</f>
        <v>0</v>
      </c>
      <c r="AJ101" s="47">
        <f>HLOOKUP(AJ11,'[1]PIVOT_TABLE_GT'!$A$2:$DV$56,22,FALSE)</f>
        <v>0</v>
      </c>
      <c r="AK101" s="47">
        <f>HLOOKUP(AK11,'[1]PIVOT_TABLE_GT'!$A$2:$DV$56,22,FALSE)</f>
        <v>0</v>
      </c>
      <c r="AL101" s="47">
        <f>HLOOKUP(AL11,'[1]PIVOT_TABLE_GT'!$A$2:$DV$56,22,FALSE)</f>
        <v>0</v>
      </c>
      <c r="AM101" s="47">
        <f>HLOOKUP(AM11,'[1]PIVOT_TABLE_GT'!$A$2:$DV$56,22,FALSE)</f>
        <v>0</v>
      </c>
      <c r="AN101" s="47">
        <f>HLOOKUP(AN11,'[1]PIVOT_TABLE_GT'!$A$2:$DV$56,22,FALSE)</f>
        <v>0</v>
      </c>
      <c r="AO101" s="47">
        <f>HLOOKUP(AO11,'[1]PIVOT_TABLE_GT'!$A$2:$DV$56,22,FALSE)</f>
        <v>0</v>
      </c>
      <c r="AP101" s="47">
        <f>HLOOKUP(AP11,'[1]PIVOT_TABLE_GT'!$A$2:$DV$56,22,FALSE)</f>
        <v>0</v>
      </c>
      <c r="AQ101" s="47">
        <f>HLOOKUP(AQ11,'[1]PIVOT_TABLE_GT'!$A$2:$DV$56,22,FALSE)</f>
        <v>0</v>
      </c>
      <c r="AR101" s="47">
        <f>HLOOKUP(AR11,'[1]PIVOT_TABLE_GT'!$A$2:$DV$56,22,FALSE)</f>
        <v>0</v>
      </c>
      <c r="AS101" s="47">
        <f>HLOOKUP(AS11,'[1]PIVOT_TABLE_GT'!$A$2:$DV$56,22,FALSE)</f>
        <v>0</v>
      </c>
      <c r="AT101" s="47">
        <f>HLOOKUP(AT11,'[1]PIVOT_TABLE_GT'!$A$2:$DV$56,22,FALSE)</f>
        <v>-2982242.19</v>
      </c>
      <c r="AU101" s="47">
        <f>HLOOKUP(AU11,'[1]PIVOT_TABLE_GT'!$A$2:$DV$56,22,FALSE)</f>
        <v>0</v>
      </c>
      <c r="AV101" s="47">
        <f>HLOOKUP(AV11,'[1]PIVOT_TABLE_GT'!$A$2:$DV$56,22,FALSE)</f>
        <v>0</v>
      </c>
      <c r="AW101" s="47">
        <f>HLOOKUP(AW11,'[1]PIVOT_TABLE_GT'!$A$2:$DV$56,22,FALSE)</f>
        <v>0</v>
      </c>
      <c r="AX101" s="47">
        <f>HLOOKUP(AX11,'[1]PIVOT_TABLE_GT'!$A$2:$DV$56,22,FALSE)</f>
        <v>0</v>
      </c>
      <c r="AY101" s="47">
        <f>HLOOKUP(AY11,'[1]PIVOT_TABLE_GT'!$A$2:$DV$56,22,FALSE)</f>
        <v>0</v>
      </c>
      <c r="AZ101" s="47">
        <f>HLOOKUP(AZ11,'[1]PIVOT_TABLE_GT'!$A$2:$DV$56,22,FALSE)</f>
        <v>0</v>
      </c>
      <c r="BA101" s="47">
        <f>HLOOKUP(BA11,'[1]PIVOT_TABLE_GT'!$A$2:$DV$56,22,FALSE)</f>
        <v>0</v>
      </c>
      <c r="BB101" s="47">
        <f>HLOOKUP(BB11,'[1]PIVOT_TABLE_GT'!$A$2:$DV$56,22,FALSE)</f>
        <v>0</v>
      </c>
      <c r="BC101" s="47">
        <f>HLOOKUP(BC11,'[1]PIVOT_TABLE_GT'!$A$2:$DV$56,22,FALSE)</f>
        <v>-20673.09</v>
      </c>
      <c r="BD101" s="47">
        <f>HLOOKUP(BD11,'[1]PIVOT_TABLE_GT'!$A$2:$DV$56,22,FALSE)</f>
        <v>0</v>
      </c>
      <c r="BE101" s="47">
        <f>HLOOKUP(BE11,'[1]PIVOT_TABLE_GT'!$A$2:$DV$56,22,FALSE)</f>
        <v>-16929217.93</v>
      </c>
      <c r="BF101" s="47">
        <f>HLOOKUP(BF11,'[1]PIVOT_TABLE_GT'!$A$2:$DV$56,22,FALSE)</f>
        <v>-975541.48</v>
      </c>
      <c r="BG101" s="47">
        <f>HLOOKUP(BG11,'[1]PIVOT_TABLE_GT'!$A$2:$DV$56,22,FALSE)</f>
        <v>-4348779.03</v>
      </c>
      <c r="BH101" s="47">
        <f>HLOOKUP(BH11,'[1]PIVOT_TABLE_GT'!$A$2:$DV$56,22,FALSE)</f>
        <v>-8346324.31</v>
      </c>
      <c r="BI101" s="47">
        <f>HLOOKUP(BI11,'[1]PIVOT_TABLE_GT'!$A$2:$DV$56,22,FALSE)</f>
        <v>0</v>
      </c>
      <c r="BJ101" s="47">
        <f>HLOOKUP(BJ11,'[1]PIVOT_TABLE_GT'!$A$2:$DV$56,22,FALSE)</f>
        <v>-107.25</v>
      </c>
      <c r="BK101" s="47">
        <f>HLOOKUP(BK11,'[1]PIVOT_TABLE_GT'!$A$2:$DV$56,22,FALSE)</f>
        <v>-33.54</v>
      </c>
      <c r="BL101" s="47">
        <f>HLOOKUP(BL11,'[1]PIVOT_TABLE_GT'!$A$2:$DV$56,22,FALSE)</f>
        <v>0</v>
      </c>
      <c r="BM101" s="47">
        <f>HLOOKUP(BM11,'[1]PIVOT_TABLE_GT'!$A$2:$DV$56,22,FALSE)</f>
        <v>0</v>
      </c>
      <c r="BN101" s="47">
        <f>HLOOKUP(BN11,'[1]PIVOT_TABLE_GT'!$A$2:$DV$56,22,FALSE)</f>
        <v>0</v>
      </c>
      <c r="BO101" s="47">
        <f>HLOOKUP(BO11,'[1]PIVOT_TABLE_GT'!$A$2:$DV$56,22,FALSE)</f>
        <v>0</v>
      </c>
      <c r="BP101" s="47">
        <f>HLOOKUP(BP11,'[1]PIVOT_TABLE_GT'!$A$2:$DV$56,22,FALSE)</f>
        <v>-3.8</v>
      </c>
      <c r="BQ101" s="47">
        <f>HLOOKUP(BQ11,'[1]PIVOT_TABLE_GT'!$A$2:$DV$56,22,FALSE)</f>
        <v>0</v>
      </c>
      <c r="BR101" s="47">
        <f>HLOOKUP(BR11,'[1]PIVOT_TABLE_GT'!$A$2:$DV$56,22,FALSE)</f>
        <v>0</v>
      </c>
      <c r="BS101" s="47">
        <f>HLOOKUP(BS11,'[1]PIVOT_TABLE_GT'!$A$2:$DV$56,22,FALSE)</f>
        <v>0</v>
      </c>
      <c r="BT101" s="47">
        <f>HLOOKUP(BT11,'[1]PIVOT_TABLE_GT'!$A$2:$DV$56,22,FALSE)</f>
        <v>0</v>
      </c>
      <c r="BU101" s="47">
        <f>HLOOKUP(BU11,'[1]PIVOT_TABLE_GT'!$A$2:$DV$56,22,FALSE)</f>
        <v>-39031232.96</v>
      </c>
      <c r="BV101" s="47">
        <f>HLOOKUP(BV11,'[1]PIVOT_TABLE_GT'!$A$2:$DV$56,22,FALSE)</f>
        <v>-8230.86</v>
      </c>
      <c r="BW101" s="47">
        <f>HLOOKUP(BW11,'[1]PIVOT_TABLE_GT'!$A$2:$DV$56,22,FALSE)</f>
        <v>0</v>
      </c>
      <c r="BX101" s="37"/>
      <c r="BY101" s="37"/>
      <c r="BZ101" s="37"/>
      <c r="CA101" s="38"/>
      <c r="CB101" s="38"/>
      <c r="CC101" s="38"/>
      <c r="CD101" s="38"/>
      <c r="CE101" s="38"/>
      <c r="CF101" s="38"/>
      <c r="CG101" s="27"/>
    </row>
    <row r="102" spans="1:85" ht="12.75">
      <c r="A102" s="43">
        <v>610012</v>
      </c>
      <c r="B102" s="43" t="s">
        <v>166</v>
      </c>
      <c r="C102" s="30">
        <f t="shared" si="41"/>
        <v>77087032.02000003</v>
      </c>
      <c r="D102" s="47">
        <f>HLOOKUP(D11,'[1]PIVOT_TABLE_GT'!$A$2:$DV$56,47,FALSE)</f>
        <v>3604006.49</v>
      </c>
      <c r="E102" s="47">
        <f>HLOOKUP(E11,'[1]PIVOT_TABLE_GT'!$A$2:$DV$56,47,FALSE)</f>
        <v>-14339.49</v>
      </c>
      <c r="F102" s="47">
        <f>HLOOKUP(F11,'[1]PIVOT_TABLE_GT'!$A$2:$DV$56,47,FALSE)</f>
        <v>0</v>
      </c>
      <c r="G102" s="47">
        <f>HLOOKUP(G11,'[1]PIVOT_TABLE_GT'!$A$2:$DV$56,47,FALSE)</f>
        <v>1614670.32</v>
      </c>
      <c r="H102" s="47">
        <f>HLOOKUP(H11,'[1]PIVOT_TABLE_GT'!$A$2:$DV$56,47,FALSE)</f>
        <v>0</v>
      </c>
      <c r="I102" s="47">
        <f>HLOOKUP(I11,'[1]PIVOT_TABLE_GT'!$A$2:$DV$56,47,FALSE)</f>
        <v>-25337.24</v>
      </c>
      <c r="J102" s="47">
        <f>HLOOKUP(J11,'[1]PIVOT_TABLE_GT'!$A$2:$DV$56,47,FALSE)</f>
        <v>0</v>
      </c>
      <c r="K102" s="47">
        <f>HLOOKUP(K11,'[1]PIVOT_TABLE_GT'!$A$2:$DV$56,47,FALSE)</f>
        <v>-3191.47</v>
      </c>
      <c r="L102" s="47">
        <f>HLOOKUP(L11,'[1]PIVOT_TABLE_GT'!$A$2:$DV$56,47,FALSE)</f>
        <v>3165182.84</v>
      </c>
      <c r="M102" s="47">
        <f>HLOOKUP(M11,'[1]PIVOT_TABLE_GT'!$A$2:$DV$56,47,FALSE)</f>
        <v>4871.04</v>
      </c>
      <c r="N102" s="47">
        <f>HLOOKUP(N11,'[1]PIVOT_TABLE_GT'!$A$2:$DV$56,47,FALSE)</f>
        <v>68484291.22</v>
      </c>
      <c r="O102" s="47">
        <f>HLOOKUP(O11,'[1]PIVOT_TABLE_GT'!$A$2:$DV$56,47,FALSE)</f>
        <v>805.78</v>
      </c>
      <c r="P102" s="47">
        <f>HLOOKUP(P11,'[1]PIVOT_TABLE_GT'!$A$2:$DV$56,47,FALSE)</f>
        <v>-14.75</v>
      </c>
      <c r="Q102" s="47">
        <f>HLOOKUP(Q11,'[1]PIVOT_TABLE_GT'!$A$2:$DV$56,47,FALSE)</f>
        <v>39187.95</v>
      </c>
      <c r="R102" s="47">
        <f>HLOOKUP(R11,'[1]PIVOT_TABLE_GT'!$A$2:$DV$56,47,FALSE)</f>
        <v>0</v>
      </c>
      <c r="S102" s="47">
        <f>HLOOKUP(S11,'[1]PIVOT_TABLE_GT'!$A$2:$DV$56,47,FALSE)</f>
        <v>62687.7</v>
      </c>
      <c r="T102" s="47">
        <f>HLOOKUP(T11,'[1]PIVOT_TABLE_GT'!$A$2:$DV$56,47,FALSE)</f>
        <v>117253.51</v>
      </c>
      <c r="U102" s="47">
        <f>HLOOKUP(U11,'[1]PIVOT_TABLE_GT'!$A$2:$DV$56,47,FALSE)</f>
        <v>0</v>
      </c>
      <c r="V102" s="47">
        <f>HLOOKUP(V11,'[1]PIVOT_TABLE_GT'!$A$2:$DV$56,47,FALSE)</f>
        <v>0</v>
      </c>
      <c r="W102" s="47">
        <f>HLOOKUP(W11,'[1]PIVOT_TABLE_GT'!$A$2:$DV$56,47,FALSE)</f>
        <v>0</v>
      </c>
      <c r="X102" s="47">
        <f>HLOOKUP(X11,'[1]PIVOT_TABLE_GT'!$A$2:$DV$56,47,FALSE)</f>
        <v>0</v>
      </c>
      <c r="Y102" s="47">
        <f>HLOOKUP(Y11,'[1]PIVOT_TABLE_GT'!$A$2:$DV$56,47,FALSE)</f>
        <v>0</v>
      </c>
      <c r="Z102" s="47">
        <f>HLOOKUP(Z11,'[1]PIVOT_TABLE_GT'!$A$2:$DV$56,47,FALSE)</f>
        <v>0</v>
      </c>
      <c r="AA102" s="47">
        <f>HLOOKUP(AA11,'[1]PIVOT_TABLE_GT'!$A$2:$DV$56,47,FALSE)</f>
        <v>0</v>
      </c>
      <c r="AB102" s="47">
        <f>HLOOKUP(AB11,'[1]PIVOT_TABLE_GT'!$A$2:$DV$56,47,FALSE)</f>
        <v>0</v>
      </c>
      <c r="AC102" s="47">
        <f>HLOOKUP(AC11,'[1]PIVOT_TABLE_GT'!$A$2:$DV$56,47,FALSE)</f>
        <v>0</v>
      </c>
      <c r="AD102" s="47">
        <f>HLOOKUP(AD11,'[1]PIVOT_TABLE_GT'!$A$2:$DV$56,47,FALSE)</f>
        <v>0</v>
      </c>
      <c r="AE102" s="47">
        <f>HLOOKUP(AE11,'[1]PIVOT_TABLE_GT'!$A$2:$DV$56,47,FALSE)</f>
        <v>0</v>
      </c>
      <c r="AF102" s="47">
        <f>HLOOKUP(AF11,'[1]PIVOT_TABLE_GT'!$A$2:$DV$56,47,FALSE)</f>
        <v>0</v>
      </c>
      <c r="AG102" s="47">
        <f>HLOOKUP(AG11,'[1]PIVOT_TABLE_GT'!$A$2:$DV$56,47,FALSE)</f>
        <v>0</v>
      </c>
      <c r="AH102" s="47">
        <f>HLOOKUP(AH11,'[1]PIVOT_TABLE_GT'!$A$2:$DV$56,47,FALSE)</f>
        <v>0</v>
      </c>
      <c r="AI102" s="47">
        <f>HLOOKUP(AI11,'[1]PIVOT_TABLE_GT'!$A$2:$DV$56,47,FALSE)</f>
        <v>0</v>
      </c>
      <c r="AJ102" s="47">
        <f>HLOOKUP(AJ11,'[1]PIVOT_TABLE_GT'!$A$2:$DV$56,47,FALSE)</f>
        <v>0</v>
      </c>
      <c r="AK102" s="47">
        <f>HLOOKUP(AK11,'[1]PIVOT_TABLE_GT'!$A$2:$DV$56,47,FALSE)</f>
        <v>0</v>
      </c>
      <c r="AL102" s="47">
        <f>HLOOKUP(AL11,'[1]PIVOT_TABLE_GT'!$A$2:$DV$56,47,FALSE)</f>
        <v>0</v>
      </c>
      <c r="AM102" s="47">
        <f>HLOOKUP(AM11,'[1]PIVOT_TABLE_GT'!$A$2:$DV$56,47,FALSE)</f>
        <v>0</v>
      </c>
      <c r="AN102" s="47">
        <f>HLOOKUP(AN11,'[1]PIVOT_TABLE_GT'!$A$2:$DV$56,47,FALSE)</f>
        <v>0</v>
      </c>
      <c r="AO102" s="47">
        <f>HLOOKUP(AO11,'[1]PIVOT_TABLE_GT'!$A$2:$DV$56,47,FALSE)</f>
        <v>0</v>
      </c>
      <c r="AP102" s="47">
        <f>HLOOKUP(AP11,'[1]PIVOT_TABLE_GT'!$A$2:$DV$56,47,FALSE)</f>
        <v>0</v>
      </c>
      <c r="AQ102" s="47">
        <f>HLOOKUP(AQ11,'[1]PIVOT_TABLE_GT'!$A$2:$DV$56,47,FALSE)</f>
        <v>0</v>
      </c>
      <c r="AR102" s="47">
        <f>HLOOKUP(AR11,'[1]PIVOT_TABLE_GT'!$A$2:$DV$56,47,FALSE)</f>
        <v>0</v>
      </c>
      <c r="AS102" s="47">
        <f>HLOOKUP(AS11,'[1]PIVOT_TABLE_GT'!$A$2:$DV$56,47,FALSE)</f>
        <v>0</v>
      </c>
      <c r="AT102" s="47">
        <f>HLOOKUP(AT11,'[1]PIVOT_TABLE_GT'!$A$2:$DV$56,47,FALSE)</f>
        <v>-21965.5</v>
      </c>
      <c r="AU102" s="47">
        <f>HLOOKUP(AU11,'[1]PIVOT_TABLE_GT'!$A$2:$DV$56,47,FALSE)</f>
        <v>0</v>
      </c>
      <c r="AV102" s="47">
        <f>HLOOKUP(AV11,'[1]PIVOT_TABLE_GT'!$A$2:$DV$56,47,FALSE)</f>
        <v>0</v>
      </c>
      <c r="AW102" s="47">
        <f>HLOOKUP(AW11,'[1]PIVOT_TABLE_GT'!$A$2:$DV$56,47,FALSE)</f>
        <v>0</v>
      </c>
      <c r="AX102" s="47">
        <f>HLOOKUP(AX11,'[1]PIVOT_TABLE_GT'!$A$2:$DV$56,47,FALSE)</f>
        <v>0</v>
      </c>
      <c r="AY102" s="47">
        <f>HLOOKUP(AY11,'[1]PIVOT_TABLE_GT'!$A$2:$DV$56,47,FALSE)</f>
        <v>0</v>
      </c>
      <c r="AZ102" s="47">
        <f>HLOOKUP(AZ11,'[1]PIVOT_TABLE_GT'!$A$2:$DV$56,47,FALSE)</f>
        <v>0</v>
      </c>
      <c r="BA102" s="47">
        <f>HLOOKUP(BA11,'[1]PIVOT_TABLE_GT'!$A$2:$DV$56,47,FALSE)</f>
        <v>0</v>
      </c>
      <c r="BB102" s="47">
        <f>HLOOKUP(BB11,'[1]PIVOT_TABLE_GT'!$A$2:$DV$56,47,FALSE)</f>
        <v>0</v>
      </c>
      <c r="BC102" s="47">
        <f>HLOOKUP(BC11,'[1]PIVOT_TABLE_GT'!$A$2:$DV$56,47,FALSE)</f>
        <v>0</v>
      </c>
      <c r="BD102" s="47">
        <f>HLOOKUP(BD11,'[1]PIVOT_TABLE_GT'!$A$2:$DV$56,47,FALSE)</f>
        <v>0</v>
      </c>
      <c r="BE102" s="47">
        <f>HLOOKUP(BE11,'[1]PIVOT_TABLE_GT'!$A$2:$DV$56,47,FALSE)</f>
        <v>22447.87</v>
      </c>
      <c r="BF102" s="47">
        <f>HLOOKUP(BF11,'[1]PIVOT_TABLE_GT'!$A$2:$DV$56,47,FALSE)</f>
        <v>-2896.35</v>
      </c>
      <c r="BG102" s="47">
        <f>HLOOKUP(BG11,'[1]PIVOT_TABLE_GT'!$A$2:$DV$56,47,FALSE)</f>
        <v>41296.97</v>
      </c>
      <c r="BH102" s="47">
        <f>HLOOKUP(BH11,'[1]PIVOT_TABLE_GT'!$A$2:$DV$56,47,FALSE)</f>
        <v>-12049.49</v>
      </c>
      <c r="BI102" s="47">
        <f>HLOOKUP(BI11,'[1]PIVOT_TABLE_GT'!$A$2:$DV$56,47,FALSE)</f>
        <v>0</v>
      </c>
      <c r="BJ102" s="47">
        <f>HLOOKUP(BJ11,'[1]PIVOT_TABLE_GT'!$A$2:$DV$56,47,FALSE)</f>
        <v>0</v>
      </c>
      <c r="BK102" s="47">
        <f>HLOOKUP(BK11,'[1]PIVOT_TABLE_GT'!$A$2:$DV$56,47,FALSE)</f>
        <v>0</v>
      </c>
      <c r="BL102" s="47">
        <f>HLOOKUP(BL11,'[1]PIVOT_TABLE_GT'!$A$2:$DV$56,47,FALSE)</f>
        <v>0</v>
      </c>
      <c r="BM102" s="47">
        <f>HLOOKUP(BM11,'[1]PIVOT_TABLE_GT'!$A$2:$DV$56,47,FALSE)</f>
        <v>0</v>
      </c>
      <c r="BN102" s="47">
        <f>HLOOKUP(BN11,'[1]PIVOT_TABLE_GT'!$A$2:$DV$56,47,FALSE)</f>
        <v>0</v>
      </c>
      <c r="BO102" s="47">
        <f>HLOOKUP(BO11,'[1]PIVOT_TABLE_GT'!$A$2:$DV$56,47,FALSE)</f>
        <v>0</v>
      </c>
      <c r="BP102" s="47">
        <f>HLOOKUP(BP11,'[1]PIVOT_TABLE_GT'!$A$2:$DV$56,47,FALSE)</f>
        <v>0</v>
      </c>
      <c r="BQ102" s="47">
        <f>HLOOKUP(BQ11,'[1]PIVOT_TABLE_GT'!$A$2:$DV$56,47,FALSE)</f>
        <v>0</v>
      </c>
      <c r="BR102" s="47">
        <f>HLOOKUP(BR11,'[1]PIVOT_TABLE_GT'!$A$2:$DV$56,47,FALSE)</f>
        <v>0</v>
      </c>
      <c r="BS102" s="47">
        <f>HLOOKUP(BS11,'[1]PIVOT_TABLE_GT'!$A$2:$DV$56,47,FALSE)</f>
        <v>0</v>
      </c>
      <c r="BT102" s="47">
        <f>HLOOKUP(BT11,'[1]PIVOT_TABLE_GT'!$A$2:$DV$56,47,FALSE)</f>
        <v>0</v>
      </c>
      <c r="BU102" s="47">
        <f>HLOOKUP(BU11,'[1]PIVOT_TABLE_GT'!$A$2:$DV$56,47,FALSE)</f>
        <v>10124.62</v>
      </c>
      <c r="BV102" s="47">
        <f>HLOOKUP(BV11,'[1]PIVOT_TABLE_GT'!$A$2:$DV$56,47,FALSE)</f>
        <v>0</v>
      </c>
      <c r="BW102" s="47">
        <f>HLOOKUP(BW11,'[1]PIVOT_TABLE_GT'!$A$2:$DV$56,47,FALSE)</f>
        <v>0</v>
      </c>
      <c r="BX102" s="37"/>
      <c r="BY102" s="37"/>
      <c r="BZ102" s="37"/>
      <c r="CA102" s="38"/>
      <c r="CB102" s="38"/>
      <c r="CC102" s="38"/>
      <c r="CD102" s="38"/>
      <c r="CE102" s="38"/>
      <c r="CF102" s="38"/>
      <c r="CG102" s="27"/>
    </row>
    <row r="103" spans="1:85" ht="12.75">
      <c r="A103" s="43">
        <v>610013</v>
      </c>
      <c r="B103" s="43" t="s">
        <v>167</v>
      </c>
      <c r="C103" s="30">
        <f t="shared" si="41"/>
        <v>53391883.1</v>
      </c>
      <c r="D103" s="47">
        <f>HLOOKUP(D11,'[1]PIVOT_TABLE_GT'!$A$2:$DV$56,49,FALSE)</f>
        <v>81200.01</v>
      </c>
      <c r="E103" s="47">
        <f>HLOOKUP(E11,'[1]PIVOT_TABLE_GT'!$A$2:$DV$56,49,FALSE)</f>
        <v>0</v>
      </c>
      <c r="F103" s="47">
        <f>HLOOKUP(F11,'[1]PIVOT_TABLE_GT'!$A$2:$DV$56,49,FALSE)</f>
        <v>0</v>
      </c>
      <c r="G103" s="47">
        <f>HLOOKUP(G11,'[1]PIVOT_TABLE_GT'!$A$2:$DV$56,49,FALSE)</f>
        <v>74050.01</v>
      </c>
      <c r="H103" s="47">
        <f>HLOOKUP(H11,'[1]PIVOT_TABLE_GT'!$A$2:$DV$56,49,FALSE)</f>
        <v>0</v>
      </c>
      <c r="I103" s="47">
        <f>HLOOKUP(I11,'[1]PIVOT_TABLE_GT'!$A$2:$DV$56,49,FALSE)</f>
        <v>0</v>
      </c>
      <c r="J103" s="47">
        <f>HLOOKUP(J11,'[1]PIVOT_TABLE_GT'!$A$2:$DV$56,49,FALSE)</f>
        <v>0</v>
      </c>
      <c r="K103" s="47">
        <f>HLOOKUP(K11,'[1]PIVOT_TABLE_GT'!$A$2:$DV$56,49,FALSE)</f>
        <v>0</v>
      </c>
      <c r="L103" s="47">
        <f>HLOOKUP(L11,'[1]PIVOT_TABLE_GT'!$A$2:$DV$56,49,FALSE)</f>
        <v>10900</v>
      </c>
      <c r="M103" s="47">
        <f>HLOOKUP(M11,'[1]PIVOT_TABLE_GT'!$A$2:$DV$56,49,FALSE)</f>
        <v>499166</v>
      </c>
      <c r="N103" s="47">
        <f>HLOOKUP(N11,'[1]PIVOT_TABLE_GT'!$A$2:$DV$56,49,FALSE)</f>
        <v>52697567.07</v>
      </c>
      <c r="O103" s="47">
        <f>HLOOKUP(O11,'[1]PIVOT_TABLE_GT'!$A$2:$DV$56,49,FALSE)</f>
        <v>0</v>
      </c>
      <c r="P103" s="47">
        <f>HLOOKUP(P11,'[1]PIVOT_TABLE_GT'!$A$2:$DV$56,49,FALSE)</f>
        <v>0</v>
      </c>
      <c r="Q103" s="47">
        <f>HLOOKUP(Q11,'[1]PIVOT_TABLE_GT'!$A$2:$DV$56,49,FALSE)</f>
        <v>0</v>
      </c>
      <c r="R103" s="47">
        <f>HLOOKUP(R11,'[1]PIVOT_TABLE_GT'!$A$2:$DV$56,49,FALSE)</f>
        <v>0</v>
      </c>
      <c r="S103" s="47">
        <f>HLOOKUP(S11,'[1]PIVOT_TABLE_GT'!$A$2:$DV$56,49,FALSE)</f>
        <v>0</v>
      </c>
      <c r="T103" s="47">
        <f>HLOOKUP(T11,'[1]PIVOT_TABLE_GT'!$A$2:$DV$56,49,FALSE)</f>
        <v>0</v>
      </c>
      <c r="U103" s="47">
        <f>HLOOKUP(U11,'[1]PIVOT_TABLE_GT'!$A$2:$DV$56,49,FALSE)</f>
        <v>0</v>
      </c>
      <c r="V103" s="47">
        <f>HLOOKUP(V11,'[1]PIVOT_TABLE_GT'!$A$2:$DV$56,49,FALSE)</f>
        <v>0</v>
      </c>
      <c r="W103" s="47">
        <f>HLOOKUP(W11,'[1]PIVOT_TABLE_GT'!$A$2:$DV$56,49,FALSE)</f>
        <v>0</v>
      </c>
      <c r="X103" s="47">
        <f>HLOOKUP(X11,'[1]PIVOT_TABLE_GT'!$A$2:$DV$56,49,FALSE)</f>
        <v>0</v>
      </c>
      <c r="Y103" s="47">
        <f>HLOOKUP(Y11,'[1]PIVOT_TABLE_GT'!$A$2:$DV$56,49,FALSE)</f>
        <v>0</v>
      </c>
      <c r="Z103" s="47">
        <f>HLOOKUP(Z11,'[1]PIVOT_TABLE_GT'!$A$2:$DV$56,49,FALSE)</f>
        <v>0</v>
      </c>
      <c r="AA103" s="47">
        <f>HLOOKUP(AA11,'[1]PIVOT_TABLE_GT'!$A$2:$DV$56,49,FALSE)</f>
        <v>0</v>
      </c>
      <c r="AB103" s="47">
        <f>HLOOKUP(AB11,'[1]PIVOT_TABLE_GT'!$A$2:$DV$56,49,FALSE)</f>
        <v>0</v>
      </c>
      <c r="AC103" s="47">
        <f>HLOOKUP(AC11,'[1]PIVOT_TABLE_GT'!$A$2:$DV$56,49,FALSE)</f>
        <v>0</v>
      </c>
      <c r="AD103" s="47">
        <f>HLOOKUP(AD11,'[1]PIVOT_TABLE_GT'!$A$2:$DV$56,49,FALSE)</f>
        <v>0</v>
      </c>
      <c r="AE103" s="47">
        <f>HLOOKUP(AE11,'[1]PIVOT_TABLE_GT'!$A$2:$DV$56,49,FALSE)</f>
        <v>0</v>
      </c>
      <c r="AF103" s="47">
        <f>HLOOKUP(AF11,'[1]PIVOT_TABLE_GT'!$A$2:$DV$56,49,FALSE)</f>
        <v>0</v>
      </c>
      <c r="AG103" s="47">
        <f>HLOOKUP(AG11,'[1]PIVOT_TABLE_GT'!$A$2:$DV$56,49,FALSE)</f>
        <v>0</v>
      </c>
      <c r="AH103" s="47">
        <f>HLOOKUP(AH11,'[1]PIVOT_TABLE_GT'!$A$2:$DV$56,49,FALSE)</f>
        <v>0</v>
      </c>
      <c r="AI103" s="47">
        <f>HLOOKUP(AI11,'[1]PIVOT_TABLE_GT'!$A$2:$DV$56,49,FALSE)</f>
        <v>0</v>
      </c>
      <c r="AJ103" s="47">
        <f>HLOOKUP(AJ11,'[1]PIVOT_TABLE_GT'!$A$2:$DV$56,49,FALSE)</f>
        <v>0</v>
      </c>
      <c r="AK103" s="47">
        <f>HLOOKUP(AK11,'[1]PIVOT_TABLE_GT'!$A$2:$DV$56,49,FALSE)</f>
        <v>0</v>
      </c>
      <c r="AL103" s="47">
        <f>HLOOKUP(AL11,'[1]PIVOT_TABLE_GT'!$A$2:$DV$56,49,FALSE)</f>
        <v>0</v>
      </c>
      <c r="AM103" s="47">
        <f>HLOOKUP(AM11,'[1]PIVOT_TABLE_GT'!$A$2:$DV$56,49,FALSE)</f>
        <v>0</v>
      </c>
      <c r="AN103" s="47">
        <f>HLOOKUP(AN11,'[1]PIVOT_TABLE_GT'!$A$2:$DV$56,49,FALSE)</f>
        <v>0</v>
      </c>
      <c r="AO103" s="47">
        <f>HLOOKUP(AO11,'[1]PIVOT_TABLE_GT'!$A$2:$DV$56,49,FALSE)</f>
        <v>0</v>
      </c>
      <c r="AP103" s="47">
        <f>HLOOKUP(AP11,'[1]PIVOT_TABLE_GT'!$A$2:$DV$56,49,FALSE)</f>
        <v>0</v>
      </c>
      <c r="AQ103" s="47">
        <f>HLOOKUP(AQ11,'[1]PIVOT_TABLE_GT'!$A$2:$DV$56,49,FALSE)</f>
        <v>0</v>
      </c>
      <c r="AR103" s="47">
        <f>HLOOKUP(AR11,'[1]PIVOT_TABLE_GT'!$A$2:$DV$56,49,FALSE)</f>
        <v>0</v>
      </c>
      <c r="AS103" s="47">
        <f>HLOOKUP(AS11,'[1]PIVOT_TABLE_GT'!$A$2:$DV$56,49,FALSE)</f>
        <v>0</v>
      </c>
      <c r="AT103" s="47">
        <f>HLOOKUP(AT11,'[1]PIVOT_TABLE_GT'!$A$2:$DV$56,49,FALSE)</f>
        <v>0</v>
      </c>
      <c r="AU103" s="47">
        <f>HLOOKUP(AU11,'[1]PIVOT_TABLE_GT'!$A$2:$DV$56,49,FALSE)</f>
        <v>0</v>
      </c>
      <c r="AV103" s="47">
        <f>HLOOKUP(AV11,'[1]PIVOT_TABLE_GT'!$A$2:$DV$56,49,FALSE)</f>
        <v>0</v>
      </c>
      <c r="AW103" s="47">
        <f>HLOOKUP(AW11,'[1]PIVOT_TABLE_GT'!$A$2:$DV$56,49,FALSE)</f>
        <v>0</v>
      </c>
      <c r="AX103" s="47">
        <f>HLOOKUP(AX11,'[1]PIVOT_TABLE_GT'!$A$2:$DV$56,49,FALSE)</f>
        <v>0</v>
      </c>
      <c r="AY103" s="47">
        <f>HLOOKUP(AY11,'[1]PIVOT_TABLE_GT'!$A$2:$DV$56,49,FALSE)</f>
        <v>0</v>
      </c>
      <c r="AZ103" s="47">
        <f>HLOOKUP(AZ11,'[1]PIVOT_TABLE_GT'!$A$2:$DV$56,49,FALSE)</f>
        <v>0</v>
      </c>
      <c r="BA103" s="47">
        <f>HLOOKUP(BA11,'[1]PIVOT_TABLE_GT'!$A$2:$DV$56,49,FALSE)</f>
        <v>0</v>
      </c>
      <c r="BB103" s="47">
        <f>HLOOKUP(BB11,'[1]PIVOT_TABLE_GT'!$A$2:$DV$56,49,FALSE)</f>
        <v>0</v>
      </c>
      <c r="BC103" s="47">
        <f>HLOOKUP(BC11,'[1]PIVOT_TABLE_GT'!$A$2:$DV$56,49,FALSE)</f>
        <v>0</v>
      </c>
      <c r="BD103" s="47">
        <f>HLOOKUP(BD11,'[1]PIVOT_TABLE_GT'!$A$2:$DV$56,49,FALSE)</f>
        <v>0</v>
      </c>
      <c r="BE103" s="47">
        <f>HLOOKUP(BE11,'[1]PIVOT_TABLE_GT'!$A$2:$DV$56,49,FALSE)</f>
        <v>29000.01</v>
      </c>
      <c r="BF103" s="47">
        <f>HLOOKUP(BF11,'[1]PIVOT_TABLE_GT'!$A$2:$DV$56,49,FALSE)</f>
        <v>0</v>
      </c>
      <c r="BG103" s="47">
        <f>HLOOKUP(BG11,'[1]PIVOT_TABLE_GT'!$A$2:$DV$56,49,FALSE)</f>
        <v>0</v>
      </c>
      <c r="BH103" s="47">
        <f>HLOOKUP(BH11,'[1]PIVOT_TABLE_GT'!$A$2:$DV$56,49,FALSE)</f>
        <v>0</v>
      </c>
      <c r="BI103" s="47">
        <f>HLOOKUP(BI11,'[1]PIVOT_TABLE_GT'!$A$2:$DV$56,49,FALSE)</f>
        <v>0</v>
      </c>
      <c r="BJ103" s="47">
        <f>HLOOKUP(BJ11,'[1]PIVOT_TABLE_GT'!$A$2:$DV$56,49,FALSE)</f>
        <v>0</v>
      </c>
      <c r="BK103" s="47">
        <f>HLOOKUP(BK11,'[1]PIVOT_TABLE_GT'!$A$2:$DV$56,49,FALSE)</f>
        <v>0</v>
      </c>
      <c r="BL103" s="47">
        <f>HLOOKUP(BL11,'[1]PIVOT_TABLE_GT'!$A$2:$DV$56,49,FALSE)</f>
        <v>0</v>
      </c>
      <c r="BM103" s="47">
        <f>HLOOKUP(BM11,'[1]PIVOT_TABLE_GT'!$A$2:$DV$56,49,FALSE)</f>
        <v>0</v>
      </c>
      <c r="BN103" s="47">
        <f>HLOOKUP(BN11,'[1]PIVOT_TABLE_GT'!$A$2:$DV$56,49,FALSE)</f>
        <v>0</v>
      </c>
      <c r="BO103" s="47">
        <f>HLOOKUP(BO11,'[1]PIVOT_TABLE_GT'!$A$2:$DV$56,49,FALSE)</f>
        <v>0</v>
      </c>
      <c r="BP103" s="47">
        <f>HLOOKUP(BP11,'[1]PIVOT_TABLE_GT'!$A$2:$DV$56,49,FALSE)</f>
        <v>0</v>
      </c>
      <c r="BQ103" s="47">
        <f>HLOOKUP(BQ11,'[1]PIVOT_TABLE_GT'!$A$2:$DV$56,49,FALSE)</f>
        <v>0</v>
      </c>
      <c r="BR103" s="47">
        <f>HLOOKUP(BR11,'[1]PIVOT_TABLE_GT'!$A$2:$DV$56,49,FALSE)</f>
        <v>0</v>
      </c>
      <c r="BS103" s="47">
        <f>HLOOKUP(BS11,'[1]PIVOT_TABLE_GT'!$A$2:$DV$56,49,FALSE)</f>
        <v>0</v>
      </c>
      <c r="BT103" s="47">
        <f>HLOOKUP(BT11,'[1]PIVOT_TABLE_GT'!$A$2:$DV$56,49,FALSE)</f>
        <v>0</v>
      </c>
      <c r="BU103" s="47">
        <f>HLOOKUP(BU11,'[1]PIVOT_TABLE_GT'!$A$2:$DV$56,49,FALSE)</f>
        <v>0</v>
      </c>
      <c r="BV103" s="47">
        <f>HLOOKUP(BV11,'[1]PIVOT_TABLE_GT'!$A$2:$DV$56,49,FALSE)</f>
        <v>0</v>
      </c>
      <c r="BW103" s="47">
        <f>HLOOKUP(BW11,'[1]PIVOT_TABLE_GT'!$A$2:$DV$56,49,FALSE)</f>
        <v>0</v>
      </c>
      <c r="BX103" s="37"/>
      <c r="BY103" s="37"/>
      <c r="BZ103" s="37"/>
      <c r="CA103" s="38"/>
      <c r="CB103" s="38"/>
      <c r="CC103" s="38"/>
      <c r="CD103" s="38"/>
      <c r="CE103" s="38"/>
      <c r="CF103" s="38"/>
      <c r="CG103" s="27"/>
    </row>
    <row r="104" spans="1:85" ht="12.75">
      <c r="A104" s="39">
        <v>61002</v>
      </c>
      <c r="B104" s="40" t="s">
        <v>168</v>
      </c>
      <c r="C104" s="41">
        <f t="shared" si="41"/>
        <v>22288789.16</v>
      </c>
      <c r="D104" s="41">
        <f aca="true" t="shared" si="54" ref="D104:BP104">D105+D106+D107</f>
        <v>6240344.94</v>
      </c>
      <c r="E104" s="41">
        <f t="shared" si="54"/>
        <v>514.5</v>
      </c>
      <c r="F104" s="41">
        <f t="shared" si="54"/>
        <v>0</v>
      </c>
      <c r="G104" s="41">
        <f t="shared" si="54"/>
        <v>1157365.3900000001</v>
      </c>
      <c r="H104" s="41">
        <f t="shared" si="54"/>
        <v>0</v>
      </c>
      <c r="I104" s="41">
        <f t="shared" si="54"/>
        <v>119121.77</v>
      </c>
      <c r="J104" s="41">
        <f t="shared" si="54"/>
        <v>0</v>
      </c>
      <c r="K104" s="41">
        <f t="shared" si="54"/>
        <v>0</v>
      </c>
      <c r="L104" s="41">
        <f t="shared" si="54"/>
        <v>114520.84</v>
      </c>
      <c r="M104" s="41">
        <f t="shared" si="54"/>
        <v>10787.72</v>
      </c>
      <c r="N104" s="41">
        <f t="shared" si="54"/>
        <v>259255.65000000002</v>
      </c>
      <c r="O104" s="41">
        <f t="shared" si="54"/>
        <v>3311.95</v>
      </c>
      <c r="P104" s="41">
        <f t="shared" si="54"/>
        <v>687585.0800000001</v>
      </c>
      <c r="Q104" s="41">
        <f t="shared" si="54"/>
        <v>2282150.41</v>
      </c>
      <c r="R104" s="41">
        <f t="shared" si="54"/>
        <v>0</v>
      </c>
      <c r="S104" s="41">
        <f t="shared" si="54"/>
        <v>24428.93</v>
      </c>
      <c r="T104" s="41">
        <f t="shared" si="54"/>
        <v>45371.07</v>
      </c>
      <c r="U104" s="41">
        <f t="shared" si="54"/>
        <v>0</v>
      </c>
      <c r="V104" s="41">
        <f t="shared" si="54"/>
        <v>0</v>
      </c>
      <c r="W104" s="41">
        <f t="shared" si="54"/>
        <v>0</v>
      </c>
      <c r="X104" s="41">
        <f t="shared" si="54"/>
        <v>0</v>
      </c>
      <c r="Y104" s="41">
        <f t="shared" si="54"/>
        <v>0</v>
      </c>
      <c r="Z104" s="41">
        <f t="shared" si="54"/>
        <v>27509.48</v>
      </c>
      <c r="AA104" s="41">
        <f t="shared" si="54"/>
        <v>0</v>
      </c>
      <c r="AB104" s="41">
        <f t="shared" si="54"/>
        <v>0</v>
      </c>
      <c r="AC104" s="41">
        <f t="shared" si="54"/>
        <v>33297.19</v>
      </c>
      <c r="AD104" s="41">
        <f t="shared" si="54"/>
        <v>0</v>
      </c>
      <c r="AE104" s="41">
        <f t="shared" si="54"/>
        <v>0</v>
      </c>
      <c r="AF104" s="41">
        <f t="shared" si="54"/>
        <v>0</v>
      </c>
      <c r="AG104" s="41">
        <f>AG105+AG106+AG107</f>
        <v>0</v>
      </c>
      <c r="AH104" s="41">
        <f>AH105+AH106+AH107</f>
        <v>0</v>
      </c>
      <c r="AI104" s="41">
        <f>AI105+AI106+AI107</f>
        <v>0</v>
      </c>
      <c r="AJ104" s="41">
        <f t="shared" si="54"/>
        <v>0</v>
      </c>
      <c r="AK104" s="41">
        <f t="shared" si="54"/>
        <v>0</v>
      </c>
      <c r="AL104" s="41">
        <f t="shared" si="54"/>
        <v>0</v>
      </c>
      <c r="AM104" s="41">
        <f>AM105+AM106+AM107</f>
        <v>0</v>
      </c>
      <c r="AN104" s="41">
        <f t="shared" si="54"/>
        <v>0</v>
      </c>
      <c r="AO104" s="41">
        <f>AO105+AO106+AO107</f>
        <v>0</v>
      </c>
      <c r="AP104" s="41">
        <f>AP105+AP106+AP107</f>
        <v>0</v>
      </c>
      <c r="AQ104" s="41">
        <f>AQ105+AQ106+AQ107</f>
        <v>0</v>
      </c>
      <c r="AR104" s="41">
        <f t="shared" si="54"/>
        <v>0</v>
      </c>
      <c r="AS104" s="41">
        <f t="shared" si="54"/>
        <v>0</v>
      </c>
      <c r="AT104" s="41">
        <f t="shared" si="54"/>
        <v>18038.52</v>
      </c>
      <c r="AU104" s="41">
        <f t="shared" si="54"/>
        <v>0</v>
      </c>
      <c r="AV104" s="41">
        <f t="shared" si="54"/>
        <v>0</v>
      </c>
      <c r="AW104" s="41">
        <f t="shared" si="54"/>
        <v>0</v>
      </c>
      <c r="AX104" s="41">
        <f t="shared" si="54"/>
        <v>0</v>
      </c>
      <c r="AY104" s="41">
        <f t="shared" si="54"/>
        <v>0</v>
      </c>
      <c r="AZ104" s="41">
        <f t="shared" si="54"/>
        <v>0</v>
      </c>
      <c r="BA104" s="41">
        <f t="shared" si="54"/>
        <v>0</v>
      </c>
      <c r="BB104" s="41">
        <f t="shared" si="54"/>
        <v>0</v>
      </c>
      <c r="BC104" s="41">
        <f t="shared" si="54"/>
        <v>0</v>
      </c>
      <c r="BD104" s="41">
        <f>BD105+BD106+BD107</f>
        <v>0</v>
      </c>
      <c r="BE104" s="41">
        <f t="shared" si="54"/>
        <v>5259105.09</v>
      </c>
      <c r="BF104" s="41">
        <f t="shared" si="54"/>
        <v>790743.25</v>
      </c>
      <c r="BG104" s="41">
        <f t="shared" si="54"/>
        <v>3645111.8</v>
      </c>
      <c r="BH104" s="41">
        <f t="shared" si="54"/>
        <v>1261358.81</v>
      </c>
      <c r="BI104" s="41">
        <f t="shared" si="54"/>
        <v>0</v>
      </c>
      <c r="BJ104" s="41">
        <f>BJ105+BJ106+BJ107</f>
        <v>0</v>
      </c>
      <c r="BK104" s="41">
        <f t="shared" si="54"/>
        <v>0</v>
      </c>
      <c r="BL104" s="41">
        <f t="shared" si="54"/>
        <v>0</v>
      </c>
      <c r="BM104" s="41">
        <f t="shared" si="54"/>
        <v>0</v>
      </c>
      <c r="BN104" s="41">
        <f t="shared" si="54"/>
        <v>0</v>
      </c>
      <c r="BO104" s="41">
        <f t="shared" si="54"/>
        <v>0</v>
      </c>
      <c r="BP104" s="41">
        <f t="shared" si="54"/>
        <v>0</v>
      </c>
      <c r="BQ104" s="41">
        <f aca="true" t="shared" si="55" ref="BQ104:BW104">BQ105+BQ106+BQ107</f>
        <v>0</v>
      </c>
      <c r="BR104" s="41">
        <f>BR105+BR106+BR107</f>
        <v>0</v>
      </c>
      <c r="BS104" s="41">
        <f>BS105+BS106+BS107</f>
        <v>0</v>
      </c>
      <c r="BT104" s="41">
        <f>BT105+BT106+BT107</f>
        <v>0</v>
      </c>
      <c r="BU104" s="41">
        <f t="shared" si="55"/>
        <v>308866.77</v>
      </c>
      <c r="BV104" s="41">
        <f t="shared" si="55"/>
        <v>0</v>
      </c>
      <c r="BW104" s="41">
        <f t="shared" si="55"/>
        <v>0</v>
      </c>
      <c r="BX104" s="37"/>
      <c r="BY104" s="37"/>
      <c r="BZ104" s="37"/>
      <c r="CA104" s="38"/>
      <c r="CB104" s="38"/>
      <c r="CC104" s="38"/>
      <c r="CD104" s="38"/>
      <c r="CE104" s="38"/>
      <c r="CF104" s="38"/>
      <c r="CG104" s="27"/>
    </row>
    <row r="105" spans="1:85" ht="12.75">
      <c r="A105" s="43">
        <v>610021</v>
      </c>
      <c r="B105" s="43" t="s">
        <v>169</v>
      </c>
      <c r="C105" s="30">
        <f t="shared" si="41"/>
        <v>23302794.120000005</v>
      </c>
      <c r="D105" s="47">
        <f>HLOOKUP(D11,'[1]PIVOT_TABLE_GT'!$A$2:$DV$56,23,FALSE)</f>
        <v>7230385.74</v>
      </c>
      <c r="E105" s="47">
        <f>HLOOKUP(E11,'[1]PIVOT_TABLE_GT'!$A$2:$DV$56,23,FALSE)</f>
        <v>514.5</v>
      </c>
      <c r="F105" s="47">
        <f>HLOOKUP(F11,'[1]PIVOT_TABLE_GT'!$A$2:$DV$56,23,FALSE)</f>
        <v>0</v>
      </c>
      <c r="G105" s="47">
        <f>HLOOKUP(G11,'[1]PIVOT_TABLE_GT'!$A$2:$DV$56,23,FALSE)</f>
        <v>1147041.83</v>
      </c>
      <c r="H105" s="47">
        <f>HLOOKUP(H11,'[1]PIVOT_TABLE_GT'!$A$2:$DV$56,23,FALSE)</f>
        <v>0</v>
      </c>
      <c r="I105" s="47">
        <f>HLOOKUP(I11,'[1]PIVOT_TABLE_GT'!$A$2:$DV$56,23,FALSE)</f>
        <v>116683.25</v>
      </c>
      <c r="J105" s="47">
        <f>HLOOKUP(J11,'[1]PIVOT_TABLE_GT'!$A$2:$DV$56,23,FALSE)</f>
        <v>0</v>
      </c>
      <c r="K105" s="47">
        <f>HLOOKUP(K11,'[1]PIVOT_TABLE_GT'!$A$2:$DV$56,23,FALSE)</f>
        <v>0</v>
      </c>
      <c r="L105" s="47">
        <f>HLOOKUP(L11,'[1]PIVOT_TABLE_GT'!$A$2:$DV$56,23,FALSE)</f>
        <v>117810.92</v>
      </c>
      <c r="M105" s="47">
        <f>HLOOKUP(M11,'[1]PIVOT_TABLE_GT'!$A$2:$DV$56,23,FALSE)</f>
        <v>10708.56</v>
      </c>
      <c r="N105" s="47">
        <f>HLOOKUP(N11,'[1]PIVOT_TABLE_GT'!$A$2:$DV$56,23,FALSE)</f>
        <v>273542.34</v>
      </c>
      <c r="O105" s="47">
        <f>HLOOKUP(O11,'[1]PIVOT_TABLE_GT'!$A$2:$DV$56,23,FALSE)</f>
        <v>3311.95</v>
      </c>
      <c r="P105" s="47">
        <f>HLOOKUP(P11,'[1]PIVOT_TABLE_GT'!$A$2:$DV$56,23,FALSE)</f>
        <v>687572.55</v>
      </c>
      <c r="Q105" s="47">
        <f>HLOOKUP(Q11,'[1]PIVOT_TABLE_GT'!$A$2:$DV$56,23,FALSE)</f>
        <v>2284127.71</v>
      </c>
      <c r="R105" s="47">
        <f>HLOOKUP(R11,'[1]PIVOT_TABLE_GT'!$A$2:$DV$56,23,FALSE)</f>
        <v>0</v>
      </c>
      <c r="S105" s="47">
        <f>HLOOKUP(S11,'[1]PIVOT_TABLE_GT'!$A$2:$DV$56,23,FALSE)</f>
        <v>24428.93</v>
      </c>
      <c r="T105" s="47">
        <f>HLOOKUP(T11,'[1]PIVOT_TABLE_GT'!$A$2:$DV$56,23,FALSE)</f>
        <v>41133.38</v>
      </c>
      <c r="U105" s="47">
        <f>HLOOKUP(U11,'[1]PIVOT_TABLE_GT'!$A$2:$DV$56,23,FALSE)</f>
        <v>0</v>
      </c>
      <c r="V105" s="47">
        <f>HLOOKUP(V11,'[1]PIVOT_TABLE_GT'!$A$2:$DV$56,23,FALSE)</f>
        <v>0</v>
      </c>
      <c r="W105" s="47">
        <f>HLOOKUP(W11,'[1]PIVOT_TABLE_GT'!$A$2:$DV$56,23,FALSE)</f>
        <v>0</v>
      </c>
      <c r="X105" s="47">
        <f>HLOOKUP(X11,'[1]PIVOT_TABLE_GT'!$A$2:$DV$56,23,FALSE)</f>
        <v>0</v>
      </c>
      <c r="Y105" s="47">
        <f>HLOOKUP(Y11,'[1]PIVOT_TABLE_GT'!$A$2:$DV$56,23,FALSE)</f>
        <v>0</v>
      </c>
      <c r="Z105" s="47">
        <f>HLOOKUP(Z11,'[1]PIVOT_TABLE_GT'!$A$2:$DV$56,23,FALSE)</f>
        <v>27509.48</v>
      </c>
      <c r="AA105" s="47">
        <f>HLOOKUP(AA11,'[1]PIVOT_TABLE_GT'!$A$2:$DV$56,23,FALSE)</f>
        <v>0</v>
      </c>
      <c r="AB105" s="47">
        <f>HLOOKUP(AB11,'[1]PIVOT_TABLE_GT'!$A$2:$DV$56,23,FALSE)</f>
        <v>0</v>
      </c>
      <c r="AC105" s="47">
        <f>HLOOKUP(AC11,'[1]PIVOT_TABLE_GT'!$A$2:$DV$56,23,FALSE)</f>
        <v>33297.19</v>
      </c>
      <c r="AD105" s="47">
        <f>HLOOKUP(AD11,'[1]PIVOT_TABLE_GT'!$A$2:$DV$56,23,FALSE)</f>
        <v>0</v>
      </c>
      <c r="AE105" s="47">
        <f>HLOOKUP(AE11,'[1]PIVOT_TABLE_GT'!$A$2:$DV$56,23,FALSE)</f>
        <v>0</v>
      </c>
      <c r="AF105" s="47">
        <f>HLOOKUP(AF11,'[1]PIVOT_TABLE_GT'!$A$2:$DV$56,23,FALSE)</f>
        <v>0</v>
      </c>
      <c r="AG105" s="47">
        <f>HLOOKUP(AG11,'[1]PIVOT_TABLE_GT'!$A$2:$DV$56,23,FALSE)</f>
        <v>0</v>
      </c>
      <c r="AH105" s="47">
        <f>HLOOKUP(AH11,'[1]PIVOT_TABLE_GT'!$A$2:$DV$56,23,FALSE)</f>
        <v>0</v>
      </c>
      <c r="AI105" s="47">
        <f>HLOOKUP(AI11,'[1]PIVOT_TABLE_GT'!$A$2:$DV$56,23,FALSE)</f>
        <v>0</v>
      </c>
      <c r="AJ105" s="47">
        <f>HLOOKUP(AJ11,'[1]PIVOT_TABLE_GT'!$A$2:$DV$56,23,FALSE)</f>
        <v>0</v>
      </c>
      <c r="AK105" s="47">
        <f>HLOOKUP(AK11,'[1]PIVOT_TABLE_GT'!$A$2:$DV$56,23,FALSE)</f>
        <v>0</v>
      </c>
      <c r="AL105" s="47">
        <f>HLOOKUP(AL11,'[1]PIVOT_TABLE_GT'!$A$2:$DV$56,23,FALSE)</f>
        <v>0</v>
      </c>
      <c r="AM105" s="47">
        <f>HLOOKUP(AM11,'[1]PIVOT_TABLE_GT'!$A$2:$DV$56,23,FALSE)</f>
        <v>0</v>
      </c>
      <c r="AN105" s="47">
        <f>HLOOKUP(AN11,'[1]PIVOT_TABLE_GT'!$A$2:$DV$56,23,FALSE)</f>
        <v>0</v>
      </c>
      <c r="AO105" s="47">
        <f>HLOOKUP(AO11,'[1]PIVOT_TABLE_GT'!$A$2:$DV$56,23,FALSE)</f>
        <v>0</v>
      </c>
      <c r="AP105" s="47">
        <f>HLOOKUP(AP11,'[1]PIVOT_TABLE_GT'!$A$2:$DV$56,23,FALSE)</f>
        <v>0</v>
      </c>
      <c r="AQ105" s="47">
        <f>HLOOKUP(AQ11,'[1]PIVOT_TABLE_GT'!$A$2:$DV$56,23,FALSE)</f>
        <v>0</v>
      </c>
      <c r="AR105" s="47">
        <f>HLOOKUP(AR11,'[1]PIVOT_TABLE_GT'!$A$2:$DV$56,23,FALSE)</f>
        <v>0</v>
      </c>
      <c r="AS105" s="47">
        <f>HLOOKUP(AS11,'[1]PIVOT_TABLE_GT'!$A$2:$DV$56,23,FALSE)</f>
        <v>0</v>
      </c>
      <c r="AT105" s="47">
        <f>HLOOKUP(AT11,'[1]PIVOT_TABLE_GT'!$A$2:$DV$56,23,FALSE)</f>
        <v>18038.52</v>
      </c>
      <c r="AU105" s="47">
        <f>HLOOKUP(AU11,'[1]PIVOT_TABLE_GT'!$A$2:$DV$56,23,FALSE)</f>
        <v>0</v>
      </c>
      <c r="AV105" s="47">
        <f>HLOOKUP(AV11,'[1]PIVOT_TABLE_GT'!$A$2:$DV$56,23,FALSE)</f>
        <v>0</v>
      </c>
      <c r="AW105" s="47">
        <f>HLOOKUP(AW11,'[1]PIVOT_TABLE_GT'!$A$2:$DV$56,23,FALSE)</f>
        <v>0</v>
      </c>
      <c r="AX105" s="47">
        <f>HLOOKUP(AX11,'[1]PIVOT_TABLE_GT'!$A$2:$DV$56,23,FALSE)</f>
        <v>0</v>
      </c>
      <c r="AY105" s="47">
        <f>HLOOKUP(AY11,'[1]PIVOT_TABLE_GT'!$A$2:$DV$56,23,FALSE)</f>
        <v>0</v>
      </c>
      <c r="AZ105" s="47">
        <f>HLOOKUP(AZ11,'[1]PIVOT_TABLE_GT'!$A$2:$DV$56,23,FALSE)</f>
        <v>0</v>
      </c>
      <c r="BA105" s="47">
        <f>HLOOKUP(BA11,'[1]PIVOT_TABLE_GT'!$A$2:$DV$56,23,FALSE)</f>
        <v>0</v>
      </c>
      <c r="BB105" s="47">
        <f>HLOOKUP(BB11,'[1]PIVOT_TABLE_GT'!$A$2:$DV$56,23,FALSE)</f>
        <v>0</v>
      </c>
      <c r="BC105" s="47">
        <f>HLOOKUP(BC11,'[1]PIVOT_TABLE_GT'!$A$2:$DV$56,23,FALSE)</f>
        <v>0</v>
      </c>
      <c r="BD105" s="47">
        <f>HLOOKUP(BD11,'[1]PIVOT_TABLE_GT'!$A$2:$DV$56,23,FALSE)</f>
        <v>0</v>
      </c>
      <c r="BE105" s="47">
        <f>HLOOKUP(BE11,'[1]PIVOT_TABLE_GT'!$A$2:$DV$56,23,FALSE)</f>
        <v>5281469.24</v>
      </c>
      <c r="BF105" s="47">
        <f>HLOOKUP(BF11,'[1]PIVOT_TABLE_GT'!$A$2:$DV$56,23,FALSE)</f>
        <v>787950.85</v>
      </c>
      <c r="BG105" s="47">
        <f>HLOOKUP(BG11,'[1]PIVOT_TABLE_GT'!$A$2:$DV$56,23,FALSE)</f>
        <v>3647261.4</v>
      </c>
      <c r="BH105" s="47">
        <f>HLOOKUP(BH11,'[1]PIVOT_TABLE_GT'!$A$2:$DV$56,23,FALSE)</f>
        <v>1261139.01</v>
      </c>
      <c r="BI105" s="47">
        <f>HLOOKUP(BI11,'[1]PIVOT_TABLE_GT'!$A$2:$DV$56,23,FALSE)</f>
        <v>0</v>
      </c>
      <c r="BJ105" s="47">
        <f>HLOOKUP(BJ11,'[1]PIVOT_TABLE_GT'!$A$2:$DV$56,23,FALSE)</f>
        <v>0</v>
      </c>
      <c r="BK105" s="47">
        <f>HLOOKUP(BK11,'[1]PIVOT_TABLE_GT'!$A$2:$DV$56,23,FALSE)</f>
        <v>0</v>
      </c>
      <c r="BL105" s="47">
        <f>HLOOKUP(BL11,'[1]PIVOT_TABLE_GT'!$A$2:$DV$56,23,FALSE)</f>
        <v>0</v>
      </c>
      <c r="BM105" s="47">
        <f>HLOOKUP(BM11,'[1]PIVOT_TABLE_GT'!$A$2:$DV$56,23,FALSE)</f>
        <v>0</v>
      </c>
      <c r="BN105" s="47">
        <f>HLOOKUP(BN11,'[1]PIVOT_TABLE_GT'!$A$2:$DV$56,23,FALSE)</f>
        <v>0</v>
      </c>
      <c r="BO105" s="47">
        <f>HLOOKUP(BO11,'[1]PIVOT_TABLE_GT'!$A$2:$DV$56,23,FALSE)</f>
        <v>0</v>
      </c>
      <c r="BP105" s="47">
        <f>HLOOKUP(BP11,'[1]PIVOT_TABLE_GT'!$A$2:$DV$56,23,FALSE)</f>
        <v>0</v>
      </c>
      <c r="BQ105" s="47">
        <f>HLOOKUP(BQ11,'[1]PIVOT_TABLE_GT'!$A$2:$DV$56,23,FALSE)</f>
        <v>0</v>
      </c>
      <c r="BR105" s="47">
        <f>HLOOKUP(BR11,'[1]PIVOT_TABLE_GT'!$A$2:$DV$56,23,FALSE)</f>
        <v>0</v>
      </c>
      <c r="BS105" s="47">
        <f>HLOOKUP(BS11,'[1]PIVOT_TABLE_GT'!$A$2:$DV$56,23,FALSE)</f>
        <v>0</v>
      </c>
      <c r="BT105" s="47">
        <f>HLOOKUP(BT11,'[1]PIVOT_TABLE_GT'!$A$2:$DV$56,23,FALSE)</f>
        <v>0</v>
      </c>
      <c r="BU105" s="47">
        <f>HLOOKUP(BU11,'[1]PIVOT_TABLE_GT'!$A$2:$DV$56,23,FALSE)</f>
        <v>308866.77</v>
      </c>
      <c r="BV105" s="47">
        <f>HLOOKUP(BV11,'[1]PIVOT_TABLE_GT'!$A$2:$DV$56,23,FALSE)</f>
        <v>0</v>
      </c>
      <c r="BW105" s="47">
        <f>HLOOKUP(BW11,'[1]PIVOT_TABLE_GT'!$A$2:$DV$56,23,FALSE)</f>
        <v>0</v>
      </c>
      <c r="BX105" s="37"/>
      <c r="BY105" s="37"/>
      <c r="BZ105" s="37"/>
      <c r="CA105" s="38"/>
      <c r="CB105" s="38"/>
      <c r="CC105" s="38"/>
      <c r="CD105" s="38"/>
      <c r="CE105" s="38"/>
      <c r="CF105" s="38"/>
      <c r="CG105" s="27"/>
    </row>
    <row r="106" spans="1:85" ht="12.75">
      <c r="A106" s="43">
        <v>610022</v>
      </c>
      <c r="B106" s="43" t="s">
        <v>170</v>
      </c>
      <c r="C106" s="30">
        <f t="shared" si="41"/>
        <v>-1013344.9599999998</v>
      </c>
      <c r="D106" s="47">
        <f>HLOOKUP(D11,'[1]PIVOT_TABLE_GT'!$A$2:$DV$56,48,FALSE)</f>
        <v>-990040.8</v>
      </c>
      <c r="E106" s="47">
        <f>HLOOKUP(E11,'[1]PIVOT_TABLE_GT'!$A$2:$DV$56,48,FALSE)</f>
        <v>0</v>
      </c>
      <c r="F106" s="47">
        <f>HLOOKUP(F11,'[1]PIVOT_TABLE_GT'!$A$2:$DV$56,48,FALSE)</f>
        <v>0</v>
      </c>
      <c r="G106" s="47">
        <f>HLOOKUP(G11,'[1]PIVOT_TABLE_GT'!$A$2:$DV$56,48,FALSE)</f>
        <v>10323.56</v>
      </c>
      <c r="H106" s="47">
        <f>HLOOKUP(H11,'[1]PIVOT_TABLE_GT'!$A$2:$DV$56,48,FALSE)</f>
        <v>0</v>
      </c>
      <c r="I106" s="47">
        <f>HLOOKUP(I11,'[1]PIVOT_TABLE_GT'!$A$2:$DV$56,48,FALSE)</f>
        <v>2438.52</v>
      </c>
      <c r="J106" s="47">
        <f>HLOOKUP(J11,'[1]PIVOT_TABLE_GT'!$A$2:$DV$56,48,FALSE)</f>
        <v>0</v>
      </c>
      <c r="K106" s="47">
        <f>HLOOKUP(K11,'[1]PIVOT_TABLE_GT'!$A$2:$DV$56,48,FALSE)</f>
        <v>0</v>
      </c>
      <c r="L106" s="47">
        <f>HLOOKUP(L11,'[1]PIVOT_TABLE_GT'!$A$2:$DV$56,48,FALSE)</f>
        <v>-3290.08</v>
      </c>
      <c r="M106" s="47">
        <f>HLOOKUP(M11,'[1]PIVOT_TABLE_GT'!$A$2:$DV$56,48,FALSE)</f>
        <v>79.16</v>
      </c>
      <c r="N106" s="47">
        <f>HLOOKUP(N11,'[1]PIVOT_TABLE_GT'!$A$2:$DV$56,48,FALSE)</f>
        <v>-13626.69</v>
      </c>
      <c r="O106" s="47">
        <f>HLOOKUP(O11,'[1]PIVOT_TABLE_GT'!$A$2:$DV$56,48,FALSE)</f>
        <v>0</v>
      </c>
      <c r="P106" s="47">
        <f>HLOOKUP(P11,'[1]PIVOT_TABLE_GT'!$A$2:$DV$56,48,FALSE)</f>
        <v>12.53</v>
      </c>
      <c r="Q106" s="47">
        <f>HLOOKUP(Q11,'[1]PIVOT_TABLE_GT'!$A$2:$DV$56,48,FALSE)</f>
        <v>-1977.3</v>
      </c>
      <c r="R106" s="47">
        <f>HLOOKUP(R11,'[1]PIVOT_TABLE_GT'!$A$2:$DV$56,48,FALSE)</f>
        <v>0</v>
      </c>
      <c r="S106" s="47">
        <f>HLOOKUP(S11,'[1]PIVOT_TABLE_GT'!$A$2:$DV$56,48,FALSE)</f>
        <v>0</v>
      </c>
      <c r="T106" s="47">
        <f>HLOOKUP(T11,'[1]PIVOT_TABLE_GT'!$A$2:$DV$56,48,FALSE)</f>
        <v>4237.69</v>
      </c>
      <c r="U106" s="47">
        <f>HLOOKUP(U11,'[1]PIVOT_TABLE_GT'!$A$2:$DV$56,48,FALSE)</f>
        <v>0</v>
      </c>
      <c r="V106" s="47">
        <f>HLOOKUP(V11,'[1]PIVOT_TABLE_GT'!$A$2:$DV$56,48,FALSE)</f>
        <v>0</v>
      </c>
      <c r="W106" s="47">
        <f>HLOOKUP(W11,'[1]PIVOT_TABLE_GT'!$A$2:$DV$56,48,FALSE)</f>
        <v>0</v>
      </c>
      <c r="X106" s="47">
        <f>HLOOKUP(X11,'[1]PIVOT_TABLE_GT'!$A$2:$DV$56,48,FALSE)</f>
        <v>0</v>
      </c>
      <c r="Y106" s="47">
        <f>HLOOKUP(Y11,'[1]PIVOT_TABLE_GT'!$A$2:$DV$56,48,FALSE)</f>
        <v>0</v>
      </c>
      <c r="Z106" s="47">
        <f>HLOOKUP(Z11,'[1]PIVOT_TABLE_GT'!$A$2:$DV$56,48,FALSE)</f>
        <v>0</v>
      </c>
      <c r="AA106" s="47">
        <f>HLOOKUP(AA11,'[1]PIVOT_TABLE_GT'!$A$2:$DV$56,48,FALSE)</f>
        <v>0</v>
      </c>
      <c r="AB106" s="47">
        <f>HLOOKUP(AB11,'[1]PIVOT_TABLE_GT'!$A$2:$DV$56,48,FALSE)</f>
        <v>0</v>
      </c>
      <c r="AC106" s="47">
        <f>HLOOKUP(AC11,'[1]PIVOT_TABLE_GT'!$A$2:$DV$56,48,FALSE)</f>
        <v>0</v>
      </c>
      <c r="AD106" s="47">
        <f>HLOOKUP(AD11,'[1]PIVOT_TABLE_GT'!$A$2:$DV$56,48,FALSE)</f>
        <v>0</v>
      </c>
      <c r="AE106" s="47">
        <f>HLOOKUP(AE11,'[1]PIVOT_TABLE_GT'!$A$2:$DV$56,48,FALSE)</f>
        <v>0</v>
      </c>
      <c r="AF106" s="47">
        <f>HLOOKUP(AF11,'[1]PIVOT_TABLE_GT'!$A$2:$DV$56,48,FALSE)</f>
        <v>0</v>
      </c>
      <c r="AG106" s="47">
        <f>HLOOKUP(AG11,'[1]PIVOT_TABLE_GT'!$A$2:$DV$56,48,FALSE)</f>
        <v>0</v>
      </c>
      <c r="AH106" s="47">
        <f>HLOOKUP(AH11,'[1]PIVOT_TABLE_GT'!$A$2:$DV$56,48,FALSE)</f>
        <v>0</v>
      </c>
      <c r="AI106" s="47">
        <f>HLOOKUP(AI11,'[1]PIVOT_TABLE_GT'!$A$2:$DV$56,48,FALSE)</f>
        <v>0</v>
      </c>
      <c r="AJ106" s="47">
        <f>HLOOKUP(AJ11,'[1]PIVOT_TABLE_GT'!$A$2:$DV$56,48,FALSE)</f>
        <v>0</v>
      </c>
      <c r="AK106" s="47">
        <f>HLOOKUP(AK11,'[1]PIVOT_TABLE_GT'!$A$2:$DV$56,48,FALSE)</f>
        <v>0</v>
      </c>
      <c r="AL106" s="47">
        <f>HLOOKUP(AL11,'[1]PIVOT_TABLE_GT'!$A$2:$DV$56,48,FALSE)</f>
        <v>0</v>
      </c>
      <c r="AM106" s="47">
        <f>HLOOKUP(AM11,'[1]PIVOT_TABLE_GT'!$A$2:$DV$56,48,FALSE)</f>
        <v>0</v>
      </c>
      <c r="AN106" s="47">
        <f>HLOOKUP(AN11,'[1]PIVOT_TABLE_GT'!$A$2:$DV$56,48,FALSE)</f>
        <v>0</v>
      </c>
      <c r="AO106" s="47">
        <f>HLOOKUP(AO11,'[1]PIVOT_TABLE_GT'!$A$2:$DV$56,48,FALSE)</f>
        <v>0</v>
      </c>
      <c r="AP106" s="47">
        <f>HLOOKUP(AP11,'[1]PIVOT_TABLE_GT'!$A$2:$DV$56,48,FALSE)</f>
        <v>0</v>
      </c>
      <c r="AQ106" s="47">
        <f>HLOOKUP(AQ11,'[1]PIVOT_TABLE_GT'!$A$2:$DV$56,48,FALSE)</f>
        <v>0</v>
      </c>
      <c r="AR106" s="47">
        <f>HLOOKUP(AR11,'[1]PIVOT_TABLE_GT'!$A$2:$DV$56,48,FALSE)</f>
        <v>0</v>
      </c>
      <c r="AS106" s="47">
        <f>HLOOKUP(AS11,'[1]PIVOT_TABLE_GT'!$A$2:$DV$56,48,FALSE)</f>
        <v>0</v>
      </c>
      <c r="AT106" s="47">
        <f>HLOOKUP(AT11,'[1]PIVOT_TABLE_GT'!$A$2:$DV$56,48,FALSE)</f>
        <v>0</v>
      </c>
      <c r="AU106" s="47">
        <f>HLOOKUP(AU11,'[1]PIVOT_TABLE_GT'!$A$2:$DV$56,48,FALSE)</f>
        <v>0</v>
      </c>
      <c r="AV106" s="47">
        <f>HLOOKUP(AV11,'[1]PIVOT_TABLE_GT'!$A$2:$DV$56,48,FALSE)</f>
        <v>0</v>
      </c>
      <c r="AW106" s="47">
        <f>HLOOKUP(AW11,'[1]PIVOT_TABLE_GT'!$A$2:$DV$56,48,FALSE)</f>
        <v>0</v>
      </c>
      <c r="AX106" s="47">
        <f>HLOOKUP(AX11,'[1]PIVOT_TABLE_GT'!$A$2:$DV$56,48,FALSE)</f>
        <v>0</v>
      </c>
      <c r="AY106" s="47">
        <f>HLOOKUP(AY11,'[1]PIVOT_TABLE_GT'!$A$2:$DV$56,48,FALSE)</f>
        <v>0</v>
      </c>
      <c r="AZ106" s="47">
        <f>HLOOKUP(AZ11,'[1]PIVOT_TABLE_GT'!$A$2:$DV$56,48,FALSE)</f>
        <v>0</v>
      </c>
      <c r="BA106" s="47">
        <f>HLOOKUP(BA11,'[1]PIVOT_TABLE_GT'!$A$2:$DV$56,48,FALSE)</f>
        <v>0</v>
      </c>
      <c r="BB106" s="47">
        <f>HLOOKUP(BB11,'[1]PIVOT_TABLE_GT'!$A$2:$DV$56,48,FALSE)</f>
        <v>0</v>
      </c>
      <c r="BC106" s="47">
        <f>HLOOKUP(BC11,'[1]PIVOT_TABLE_GT'!$A$2:$DV$56,48,FALSE)</f>
        <v>0</v>
      </c>
      <c r="BD106" s="47">
        <f>HLOOKUP(BD11,'[1]PIVOT_TABLE_GT'!$A$2:$DV$56,48,FALSE)</f>
        <v>0</v>
      </c>
      <c r="BE106" s="47">
        <f>HLOOKUP(BE11,'[1]PIVOT_TABLE_GT'!$A$2:$DV$56,48,FALSE)</f>
        <v>-22364.15</v>
      </c>
      <c r="BF106" s="47">
        <f>HLOOKUP(BF11,'[1]PIVOT_TABLE_GT'!$A$2:$DV$56,48,FALSE)</f>
        <v>2792.4</v>
      </c>
      <c r="BG106" s="47">
        <f>HLOOKUP(BG11,'[1]PIVOT_TABLE_GT'!$A$2:$DV$56,48,FALSE)</f>
        <v>-2149.6</v>
      </c>
      <c r="BH106" s="47">
        <f>HLOOKUP(BH11,'[1]PIVOT_TABLE_GT'!$A$2:$DV$56,48,FALSE)</f>
        <v>219.8</v>
      </c>
      <c r="BI106" s="47">
        <f>HLOOKUP(BI11,'[1]PIVOT_TABLE_GT'!$A$2:$DV$56,48,FALSE)</f>
        <v>0</v>
      </c>
      <c r="BJ106" s="47">
        <f>HLOOKUP(BJ11,'[1]PIVOT_TABLE_GT'!$A$2:$DV$56,48,FALSE)</f>
        <v>0</v>
      </c>
      <c r="BK106" s="47">
        <f>HLOOKUP(BK11,'[1]PIVOT_TABLE_GT'!$A$2:$DV$56,48,FALSE)</f>
        <v>0</v>
      </c>
      <c r="BL106" s="47">
        <f>HLOOKUP(BL11,'[1]PIVOT_TABLE_GT'!$A$2:$DV$56,48,FALSE)</f>
        <v>0</v>
      </c>
      <c r="BM106" s="47">
        <f>HLOOKUP(BM11,'[1]PIVOT_TABLE_GT'!$A$2:$DV$56,48,FALSE)</f>
        <v>0</v>
      </c>
      <c r="BN106" s="47">
        <f>HLOOKUP(BN11,'[1]PIVOT_TABLE_GT'!$A$2:$DV$56,48,FALSE)</f>
        <v>0</v>
      </c>
      <c r="BO106" s="47">
        <f>HLOOKUP(BO11,'[1]PIVOT_TABLE_GT'!$A$2:$DV$56,48,FALSE)</f>
        <v>0</v>
      </c>
      <c r="BP106" s="47">
        <f>HLOOKUP(BP11,'[1]PIVOT_TABLE_GT'!$A$2:$DV$56,48,FALSE)</f>
        <v>0</v>
      </c>
      <c r="BQ106" s="47">
        <f>HLOOKUP(BQ11,'[1]PIVOT_TABLE_GT'!$A$2:$DV$56,48,FALSE)</f>
        <v>0</v>
      </c>
      <c r="BR106" s="47">
        <f>HLOOKUP(BR11,'[1]PIVOT_TABLE_GT'!$A$2:$DV$56,48,FALSE)</f>
        <v>0</v>
      </c>
      <c r="BS106" s="47">
        <f>HLOOKUP(BS11,'[1]PIVOT_TABLE_GT'!$A$2:$DV$56,48,FALSE)</f>
        <v>0</v>
      </c>
      <c r="BT106" s="47">
        <f>HLOOKUP(BT11,'[1]PIVOT_TABLE_GT'!$A$2:$DV$56,48,FALSE)</f>
        <v>0</v>
      </c>
      <c r="BU106" s="47">
        <f>HLOOKUP(BU11,'[1]PIVOT_TABLE_GT'!$A$2:$DV$56,48,FALSE)</f>
        <v>0</v>
      </c>
      <c r="BV106" s="47">
        <f>HLOOKUP(BV11,'[1]PIVOT_TABLE_GT'!$A$2:$DV$56,48,FALSE)</f>
        <v>0</v>
      </c>
      <c r="BW106" s="47">
        <f>HLOOKUP(BW11,'[1]PIVOT_TABLE_GT'!$A$2:$DV$56,48,FALSE)</f>
        <v>0</v>
      </c>
      <c r="BX106" s="37"/>
      <c r="BY106" s="37"/>
      <c r="BZ106" s="37"/>
      <c r="CA106" s="38"/>
      <c r="CB106" s="38"/>
      <c r="CC106" s="38"/>
      <c r="CD106" s="38"/>
      <c r="CE106" s="38"/>
      <c r="CF106" s="38"/>
      <c r="CG106" s="27"/>
    </row>
    <row r="107" spans="1:85" ht="12.75">
      <c r="A107" s="43">
        <v>610023</v>
      </c>
      <c r="B107" s="43" t="s">
        <v>171</v>
      </c>
      <c r="C107" s="30">
        <f t="shared" si="41"/>
        <v>-660</v>
      </c>
      <c r="D107" s="47">
        <f>HLOOKUP(D11,'[1]PIVOT_TABLE_GT'!$A$2:$DV$56,50,FALSE)</f>
        <v>0</v>
      </c>
      <c r="E107" s="47">
        <f>HLOOKUP(E11,'[1]PIVOT_TABLE_GT'!$A$2:$DV$56,50,FALSE)</f>
        <v>0</v>
      </c>
      <c r="F107" s="47">
        <f>HLOOKUP(F11,'[1]PIVOT_TABLE_GT'!$A$2:$DV$56,50,FALSE)</f>
        <v>0</v>
      </c>
      <c r="G107" s="47">
        <f>HLOOKUP(G11,'[1]PIVOT_TABLE_GT'!$A$2:$DV$56,50,FALSE)</f>
        <v>0</v>
      </c>
      <c r="H107" s="47">
        <f>HLOOKUP(H11,'[1]PIVOT_TABLE_GT'!$A$2:$DV$56,50,FALSE)</f>
        <v>0</v>
      </c>
      <c r="I107" s="47">
        <f>HLOOKUP(I11,'[1]PIVOT_TABLE_GT'!$A$2:$DV$56,50,FALSE)</f>
        <v>0</v>
      </c>
      <c r="J107" s="47">
        <f>HLOOKUP(J11,'[1]PIVOT_TABLE_GT'!$A$2:$DV$56,50,FALSE)</f>
        <v>0</v>
      </c>
      <c r="K107" s="47">
        <f>HLOOKUP(K11,'[1]PIVOT_TABLE_GT'!$A$2:$DV$56,50,FALSE)</f>
        <v>0</v>
      </c>
      <c r="L107" s="47">
        <f>HLOOKUP(L11,'[1]PIVOT_TABLE_GT'!$A$2:$DV$56,50,FALSE)</f>
        <v>0</v>
      </c>
      <c r="M107" s="47">
        <f>HLOOKUP(M11,'[1]PIVOT_TABLE_GT'!$A$2:$DV$56,50,FALSE)</f>
        <v>0</v>
      </c>
      <c r="N107" s="47">
        <f>HLOOKUP(N11,'[1]PIVOT_TABLE_GT'!$A$2:$DV$56,50,FALSE)</f>
        <v>-660</v>
      </c>
      <c r="O107" s="47">
        <f>HLOOKUP(O11,'[1]PIVOT_TABLE_GT'!$A$2:$DV$56,50,FALSE)</f>
        <v>0</v>
      </c>
      <c r="P107" s="47">
        <f>HLOOKUP(P11,'[1]PIVOT_TABLE_GT'!$A$2:$DV$56,50,FALSE)</f>
        <v>0</v>
      </c>
      <c r="Q107" s="47">
        <f>HLOOKUP(Q11,'[1]PIVOT_TABLE_GT'!$A$2:$DV$56,50,FALSE)</f>
        <v>0</v>
      </c>
      <c r="R107" s="47">
        <f>HLOOKUP(R11,'[1]PIVOT_TABLE_GT'!$A$2:$DV$56,50,FALSE)</f>
        <v>0</v>
      </c>
      <c r="S107" s="47">
        <f>HLOOKUP(S11,'[1]PIVOT_TABLE_GT'!$A$2:$DV$56,50,FALSE)</f>
        <v>0</v>
      </c>
      <c r="T107" s="47">
        <f>HLOOKUP(T11,'[1]PIVOT_TABLE_GT'!$A$2:$DV$56,50,FALSE)</f>
        <v>0</v>
      </c>
      <c r="U107" s="47">
        <f>HLOOKUP(U11,'[1]PIVOT_TABLE_GT'!$A$2:$DV$56,50,FALSE)</f>
        <v>0</v>
      </c>
      <c r="V107" s="47">
        <f>HLOOKUP(V11,'[1]PIVOT_TABLE_GT'!$A$2:$DV$56,50,FALSE)</f>
        <v>0</v>
      </c>
      <c r="W107" s="47">
        <f>HLOOKUP(W11,'[1]PIVOT_TABLE_GT'!$A$2:$DV$56,50,FALSE)</f>
        <v>0</v>
      </c>
      <c r="X107" s="47">
        <f>HLOOKUP(X11,'[1]PIVOT_TABLE_GT'!$A$2:$DV$56,50,FALSE)</f>
        <v>0</v>
      </c>
      <c r="Y107" s="47">
        <f>HLOOKUP(Y11,'[1]PIVOT_TABLE_GT'!$A$2:$DV$56,50,FALSE)</f>
        <v>0</v>
      </c>
      <c r="Z107" s="47">
        <f>HLOOKUP(Z11,'[1]PIVOT_TABLE_GT'!$A$2:$DV$56,50,FALSE)</f>
        <v>0</v>
      </c>
      <c r="AA107" s="47">
        <f>HLOOKUP(AA11,'[1]PIVOT_TABLE_GT'!$A$2:$DV$56,50,FALSE)</f>
        <v>0</v>
      </c>
      <c r="AB107" s="47">
        <f>HLOOKUP(AB11,'[1]PIVOT_TABLE_GT'!$A$2:$DV$56,50,FALSE)</f>
        <v>0</v>
      </c>
      <c r="AC107" s="47">
        <f>HLOOKUP(AC11,'[1]PIVOT_TABLE_GT'!$A$2:$DV$56,50,FALSE)</f>
        <v>0</v>
      </c>
      <c r="AD107" s="47">
        <f>HLOOKUP(AD11,'[1]PIVOT_TABLE_GT'!$A$2:$DV$56,50,FALSE)</f>
        <v>0</v>
      </c>
      <c r="AE107" s="47">
        <f>HLOOKUP(AE11,'[1]PIVOT_TABLE_GT'!$A$2:$DV$56,50,FALSE)</f>
        <v>0</v>
      </c>
      <c r="AF107" s="47">
        <f>HLOOKUP(AF11,'[1]PIVOT_TABLE_GT'!$A$2:$DV$56,50,FALSE)</f>
        <v>0</v>
      </c>
      <c r="AG107" s="47">
        <f>HLOOKUP(AG11,'[1]PIVOT_TABLE_GT'!$A$2:$DV$56,50,FALSE)</f>
        <v>0</v>
      </c>
      <c r="AH107" s="47">
        <f>HLOOKUP(AH11,'[1]PIVOT_TABLE_GT'!$A$2:$DV$56,50,FALSE)</f>
        <v>0</v>
      </c>
      <c r="AI107" s="47">
        <f>HLOOKUP(AI11,'[1]PIVOT_TABLE_GT'!$A$2:$DV$56,50,FALSE)</f>
        <v>0</v>
      </c>
      <c r="AJ107" s="47">
        <f>HLOOKUP(AJ11,'[1]PIVOT_TABLE_GT'!$A$2:$DV$56,50,FALSE)</f>
        <v>0</v>
      </c>
      <c r="AK107" s="47">
        <f>HLOOKUP(AK11,'[1]PIVOT_TABLE_GT'!$A$2:$DV$56,50,FALSE)</f>
        <v>0</v>
      </c>
      <c r="AL107" s="47">
        <f>HLOOKUP(AL11,'[1]PIVOT_TABLE_GT'!$A$2:$DV$56,50,FALSE)</f>
        <v>0</v>
      </c>
      <c r="AM107" s="47">
        <f>HLOOKUP(AM11,'[1]PIVOT_TABLE_GT'!$A$2:$DV$56,50,FALSE)</f>
        <v>0</v>
      </c>
      <c r="AN107" s="47">
        <f>HLOOKUP(AN11,'[1]PIVOT_TABLE_GT'!$A$2:$DV$56,50,FALSE)</f>
        <v>0</v>
      </c>
      <c r="AO107" s="47">
        <f>HLOOKUP(AO11,'[1]PIVOT_TABLE_GT'!$A$2:$DV$56,50,FALSE)</f>
        <v>0</v>
      </c>
      <c r="AP107" s="47">
        <f>HLOOKUP(AP11,'[1]PIVOT_TABLE_GT'!$A$2:$DV$56,50,FALSE)</f>
        <v>0</v>
      </c>
      <c r="AQ107" s="47">
        <f>HLOOKUP(AQ11,'[1]PIVOT_TABLE_GT'!$A$2:$DV$56,50,FALSE)</f>
        <v>0</v>
      </c>
      <c r="AR107" s="47">
        <f>HLOOKUP(AR11,'[1]PIVOT_TABLE_GT'!$A$2:$DV$56,50,FALSE)</f>
        <v>0</v>
      </c>
      <c r="AS107" s="47">
        <f>HLOOKUP(AS11,'[1]PIVOT_TABLE_GT'!$A$2:$DV$56,50,FALSE)</f>
        <v>0</v>
      </c>
      <c r="AT107" s="47">
        <f>HLOOKUP(AT11,'[1]PIVOT_TABLE_GT'!$A$2:$DV$56,50,FALSE)</f>
        <v>0</v>
      </c>
      <c r="AU107" s="47">
        <f>HLOOKUP(AU11,'[1]PIVOT_TABLE_GT'!$A$2:$DV$56,50,FALSE)</f>
        <v>0</v>
      </c>
      <c r="AV107" s="47">
        <f>HLOOKUP(AV11,'[1]PIVOT_TABLE_GT'!$A$2:$DV$56,50,FALSE)</f>
        <v>0</v>
      </c>
      <c r="AW107" s="47">
        <f>HLOOKUP(AW11,'[1]PIVOT_TABLE_GT'!$A$2:$DV$56,50,FALSE)</f>
        <v>0</v>
      </c>
      <c r="AX107" s="47">
        <f>HLOOKUP(AX11,'[1]PIVOT_TABLE_GT'!$A$2:$DV$56,50,FALSE)</f>
        <v>0</v>
      </c>
      <c r="AY107" s="47">
        <f>HLOOKUP(AY11,'[1]PIVOT_TABLE_GT'!$A$2:$DV$56,50,FALSE)</f>
        <v>0</v>
      </c>
      <c r="AZ107" s="47">
        <f>HLOOKUP(AZ11,'[1]PIVOT_TABLE_GT'!$A$2:$DV$56,50,FALSE)</f>
        <v>0</v>
      </c>
      <c r="BA107" s="47">
        <f>HLOOKUP(BA11,'[1]PIVOT_TABLE_GT'!$A$2:$DV$56,50,FALSE)</f>
        <v>0</v>
      </c>
      <c r="BB107" s="47">
        <f>HLOOKUP(BB11,'[1]PIVOT_TABLE_GT'!$A$2:$DV$56,50,FALSE)</f>
        <v>0</v>
      </c>
      <c r="BC107" s="47">
        <f>HLOOKUP(BC11,'[1]PIVOT_TABLE_GT'!$A$2:$DV$56,50,FALSE)</f>
        <v>0</v>
      </c>
      <c r="BD107" s="47">
        <f>HLOOKUP(BD11,'[1]PIVOT_TABLE_GT'!$A$2:$DV$56,50,FALSE)</f>
        <v>0</v>
      </c>
      <c r="BE107" s="47">
        <f>HLOOKUP(BE11,'[1]PIVOT_TABLE_GT'!$A$2:$DV$56,50,FALSE)</f>
        <v>0</v>
      </c>
      <c r="BF107" s="47">
        <f>HLOOKUP(BF11,'[1]PIVOT_TABLE_GT'!$A$2:$DV$56,50,FALSE)</f>
        <v>0</v>
      </c>
      <c r="BG107" s="47">
        <f>HLOOKUP(BG11,'[1]PIVOT_TABLE_GT'!$A$2:$DV$56,50,FALSE)</f>
        <v>0</v>
      </c>
      <c r="BH107" s="47">
        <f>HLOOKUP(BH11,'[1]PIVOT_TABLE_GT'!$A$2:$DV$56,50,FALSE)</f>
        <v>0</v>
      </c>
      <c r="BI107" s="47">
        <f>HLOOKUP(BI11,'[1]PIVOT_TABLE_GT'!$A$2:$DV$56,50,FALSE)</f>
        <v>0</v>
      </c>
      <c r="BJ107" s="47">
        <f>HLOOKUP(BJ11,'[1]PIVOT_TABLE_GT'!$A$2:$DV$56,50,FALSE)</f>
        <v>0</v>
      </c>
      <c r="BK107" s="47">
        <f>HLOOKUP(BK11,'[1]PIVOT_TABLE_GT'!$A$2:$DV$56,50,FALSE)</f>
        <v>0</v>
      </c>
      <c r="BL107" s="47">
        <f>HLOOKUP(BL11,'[1]PIVOT_TABLE_GT'!$A$2:$DV$56,50,FALSE)</f>
        <v>0</v>
      </c>
      <c r="BM107" s="47">
        <f>HLOOKUP(BM11,'[1]PIVOT_TABLE_GT'!$A$2:$DV$56,50,FALSE)</f>
        <v>0</v>
      </c>
      <c r="BN107" s="47">
        <f>HLOOKUP(BN11,'[1]PIVOT_TABLE_GT'!$A$2:$DV$56,50,FALSE)</f>
        <v>0</v>
      </c>
      <c r="BO107" s="47">
        <f>HLOOKUP(BO11,'[1]PIVOT_TABLE_GT'!$A$2:$DV$56,50,FALSE)</f>
        <v>0</v>
      </c>
      <c r="BP107" s="47">
        <f>HLOOKUP(BP11,'[1]PIVOT_TABLE_GT'!$A$2:$DV$56,50,FALSE)</f>
        <v>0</v>
      </c>
      <c r="BQ107" s="47">
        <f>HLOOKUP(BQ11,'[1]PIVOT_TABLE_GT'!$A$2:$DV$56,50,FALSE)</f>
        <v>0</v>
      </c>
      <c r="BR107" s="47">
        <f>HLOOKUP(BR11,'[1]PIVOT_TABLE_GT'!$A$2:$DV$56,50,FALSE)</f>
        <v>0</v>
      </c>
      <c r="BS107" s="47">
        <f>HLOOKUP(BS11,'[1]PIVOT_TABLE_GT'!$A$2:$DV$56,50,FALSE)</f>
        <v>0</v>
      </c>
      <c r="BT107" s="47">
        <f>HLOOKUP(BT11,'[1]PIVOT_TABLE_GT'!$A$2:$DV$56,50,FALSE)</f>
        <v>0</v>
      </c>
      <c r="BU107" s="47">
        <f>HLOOKUP(BU11,'[1]PIVOT_TABLE_GT'!$A$2:$DV$56,50,FALSE)</f>
        <v>0</v>
      </c>
      <c r="BV107" s="47">
        <f>HLOOKUP(BV11,'[1]PIVOT_TABLE_GT'!$A$2:$DV$56,50,FALSE)</f>
        <v>0</v>
      </c>
      <c r="BW107" s="47">
        <f>HLOOKUP(BW11,'[1]PIVOT_TABLE_GT'!$A$2:$DV$56,50,FALSE)</f>
        <v>0</v>
      </c>
      <c r="BX107" s="37"/>
      <c r="BY107" s="37"/>
      <c r="BZ107" s="37"/>
      <c r="CA107" s="38"/>
      <c r="CB107" s="38"/>
      <c r="CC107" s="38"/>
      <c r="CD107" s="38"/>
      <c r="CE107" s="38"/>
      <c r="CF107" s="38"/>
      <c r="CG107" s="27"/>
    </row>
    <row r="108" spans="1:85" ht="12.75">
      <c r="A108" s="33">
        <v>611</v>
      </c>
      <c r="B108" s="34" t="s">
        <v>172</v>
      </c>
      <c r="C108" s="35">
        <f t="shared" si="41"/>
        <v>-8821862.670000007</v>
      </c>
      <c r="D108" s="36">
        <f>D109+D112</f>
        <v>-1085359.4200000018</v>
      </c>
      <c r="E108" s="57">
        <f aca="true" t="shared" si="56" ref="E108:BQ108">E109+E112</f>
        <v>-132027.18000000002</v>
      </c>
      <c r="F108" s="57">
        <f t="shared" si="56"/>
        <v>0</v>
      </c>
      <c r="G108" s="57">
        <f t="shared" si="56"/>
        <v>-3613793.9200000013</v>
      </c>
      <c r="H108" s="57">
        <f t="shared" si="56"/>
        <v>0</v>
      </c>
      <c r="I108" s="57">
        <f t="shared" si="56"/>
        <v>-1404632.1</v>
      </c>
      <c r="J108" s="57">
        <f t="shared" si="56"/>
        <v>0</v>
      </c>
      <c r="K108" s="57">
        <f t="shared" si="56"/>
        <v>-668184.46</v>
      </c>
      <c r="L108" s="57">
        <f t="shared" si="56"/>
        <v>3761492.3899999917</v>
      </c>
      <c r="M108" s="57">
        <f t="shared" si="56"/>
        <v>-4522123.52</v>
      </c>
      <c r="N108" s="57">
        <f t="shared" si="56"/>
        <v>-8802008.459999999</v>
      </c>
      <c r="O108" s="57">
        <f t="shared" si="56"/>
        <v>387032.14000000013</v>
      </c>
      <c r="P108" s="57">
        <f t="shared" si="56"/>
        <v>2499744.7200000016</v>
      </c>
      <c r="Q108" s="57">
        <f t="shared" si="56"/>
        <v>12553549.61</v>
      </c>
      <c r="R108" s="57">
        <f t="shared" si="56"/>
        <v>41.21</v>
      </c>
      <c r="S108" s="57">
        <f t="shared" si="56"/>
        <v>-33141.530000000006</v>
      </c>
      <c r="T108" s="57">
        <f t="shared" si="56"/>
        <v>-953626.1799999997</v>
      </c>
      <c r="U108" s="57">
        <f t="shared" si="56"/>
        <v>466391.95</v>
      </c>
      <c r="V108" s="57">
        <f t="shared" si="56"/>
        <v>60848.91000000001</v>
      </c>
      <c r="W108" s="57">
        <f t="shared" si="56"/>
        <v>-10.839999999967404</v>
      </c>
      <c r="X108" s="57">
        <f t="shared" si="56"/>
        <v>0</v>
      </c>
      <c r="Y108" s="57">
        <f t="shared" si="56"/>
        <v>0</v>
      </c>
      <c r="Z108" s="57">
        <f t="shared" si="56"/>
        <v>-1121719.37</v>
      </c>
      <c r="AA108" s="57">
        <f t="shared" si="56"/>
        <v>0</v>
      </c>
      <c r="AB108" s="57">
        <f t="shared" si="56"/>
        <v>0</v>
      </c>
      <c r="AC108" s="57">
        <f t="shared" si="56"/>
        <v>-1222476.56</v>
      </c>
      <c r="AD108" s="57">
        <f t="shared" si="56"/>
        <v>0</v>
      </c>
      <c r="AE108" s="57">
        <f t="shared" si="56"/>
        <v>0</v>
      </c>
      <c r="AF108" s="57">
        <f t="shared" si="56"/>
        <v>0</v>
      </c>
      <c r="AG108" s="57">
        <f>AG109+AG112</f>
        <v>0</v>
      </c>
      <c r="AH108" s="57">
        <f>AH109+AH112</f>
        <v>0</v>
      </c>
      <c r="AI108" s="57">
        <f>AI109+AI112</f>
        <v>0</v>
      </c>
      <c r="AJ108" s="57">
        <f t="shared" si="56"/>
        <v>0</v>
      </c>
      <c r="AK108" s="57">
        <f t="shared" si="56"/>
        <v>0</v>
      </c>
      <c r="AL108" s="57">
        <f t="shared" si="56"/>
        <v>0</v>
      </c>
      <c r="AM108" s="57">
        <f>AM109+AM112</f>
        <v>0</v>
      </c>
      <c r="AN108" s="57">
        <f t="shared" si="56"/>
        <v>0</v>
      </c>
      <c r="AO108" s="57">
        <f>AO109+AO112</f>
        <v>0</v>
      </c>
      <c r="AP108" s="57">
        <f>AP109+AP112</f>
        <v>0</v>
      </c>
      <c r="AQ108" s="57">
        <f>AQ109+AQ112</f>
        <v>0</v>
      </c>
      <c r="AR108" s="57">
        <f t="shared" si="56"/>
        <v>0</v>
      </c>
      <c r="AS108" s="57">
        <f t="shared" si="56"/>
        <v>0</v>
      </c>
      <c r="AT108" s="57">
        <f t="shared" si="56"/>
        <v>797945.5800000003</v>
      </c>
      <c r="AU108" s="57">
        <f t="shared" si="56"/>
        <v>0</v>
      </c>
      <c r="AV108" s="57">
        <f t="shared" si="56"/>
        <v>0</v>
      </c>
      <c r="AW108" s="57">
        <f t="shared" si="56"/>
        <v>0</v>
      </c>
      <c r="AX108" s="57">
        <f t="shared" si="56"/>
        <v>0</v>
      </c>
      <c r="AY108" s="57">
        <f t="shared" si="56"/>
        <v>0</v>
      </c>
      <c r="AZ108" s="57">
        <f t="shared" si="56"/>
        <v>0</v>
      </c>
      <c r="BA108" s="57">
        <f t="shared" si="56"/>
        <v>0</v>
      </c>
      <c r="BB108" s="57">
        <f t="shared" si="56"/>
        <v>0</v>
      </c>
      <c r="BC108" s="57">
        <f t="shared" si="56"/>
        <v>39162.92</v>
      </c>
      <c r="BD108" s="57">
        <f>BD109+BD112</f>
        <v>0</v>
      </c>
      <c r="BE108" s="57">
        <f t="shared" si="56"/>
        <v>-2997811.5500000007</v>
      </c>
      <c r="BF108" s="57">
        <f t="shared" si="56"/>
        <v>-106385.66000000015</v>
      </c>
      <c r="BG108" s="57">
        <f t="shared" si="56"/>
        <v>-718342.8900000006</v>
      </c>
      <c r="BH108" s="57">
        <f t="shared" si="56"/>
        <v>-466241.56999999983</v>
      </c>
      <c r="BI108" s="57">
        <f t="shared" si="56"/>
        <v>0</v>
      </c>
      <c r="BJ108" s="57">
        <f>BJ109+BJ112</f>
        <v>-1000</v>
      </c>
      <c r="BK108" s="57">
        <f t="shared" si="56"/>
        <v>-36.02000000000001</v>
      </c>
      <c r="BL108" s="57">
        <f t="shared" si="56"/>
        <v>0</v>
      </c>
      <c r="BM108" s="57">
        <f t="shared" si="56"/>
        <v>0</v>
      </c>
      <c r="BN108" s="57">
        <f t="shared" si="56"/>
        <v>0</v>
      </c>
      <c r="BO108" s="57">
        <f t="shared" si="56"/>
        <v>0</v>
      </c>
      <c r="BP108" s="58">
        <f t="shared" si="56"/>
        <v>-1903.2599999999993</v>
      </c>
      <c r="BQ108" s="58">
        <f t="shared" si="56"/>
        <v>0</v>
      </c>
      <c r="BR108" s="58">
        <f aca="true" t="shared" si="57" ref="BR108:BW108">BR109+BR112</f>
        <v>0</v>
      </c>
      <c r="BS108" s="58">
        <f t="shared" si="57"/>
        <v>0</v>
      </c>
      <c r="BT108" s="58">
        <f t="shared" si="57"/>
        <v>0</v>
      </c>
      <c r="BU108" s="58">
        <f t="shared" si="57"/>
        <v>-1537009.5399999998</v>
      </c>
      <c r="BV108" s="57">
        <f t="shared" si="57"/>
        <v>-238.07</v>
      </c>
      <c r="BW108" s="57">
        <f t="shared" si="57"/>
        <v>0</v>
      </c>
      <c r="BX108" s="37"/>
      <c r="BY108" s="37"/>
      <c r="BZ108" s="37"/>
      <c r="CA108" s="38"/>
      <c r="CB108" s="38"/>
      <c r="CC108" s="38"/>
      <c r="CD108" s="38"/>
      <c r="CE108" s="38"/>
      <c r="CF108" s="38"/>
      <c r="CG108" s="27"/>
    </row>
    <row r="109" spans="1:85" ht="12.75">
      <c r="A109" s="39">
        <v>61101</v>
      </c>
      <c r="B109" s="40" t="s">
        <v>173</v>
      </c>
      <c r="C109" s="41">
        <f t="shared" si="41"/>
        <v>-32233530.669999998</v>
      </c>
      <c r="D109" s="51">
        <f>D110+D111</f>
        <v>-11224408.79</v>
      </c>
      <c r="E109" s="52">
        <f aca="true" t="shared" si="58" ref="E109:BQ109">E110+E111</f>
        <v>-131727.18000000002</v>
      </c>
      <c r="F109" s="52">
        <f t="shared" si="58"/>
        <v>0</v>
      </c>
      <c r="G109" s="52">
        <f t="shared" si="58"/>
        <v>-5103332.660000001</v>
      </c>
      <c r="H109" s="52">
        <f t="shared" si="58"/>
        <v>0</v>
      </c>
      <c r="I109" s="52">
        <f t="shared" si="58"/>
        <v>-2053490.2200000002</v>
      </c>
      <c r="J109" s="52">
        <f t="shared" si="58"/>
        <v>0</v>
      </c>
      <c r="K109" s="52">
        <f t="shared" si="58"/>
        <v>-668184.46</v>
      </c>
      <c r="L109" s="52">
        <f t="shared" si="58"/>
        <v>3848041.5399999917</v>
      </c>
      <c r="M109" s="52">
        <f t="shared" si="58"/>
        <v>-4493446.409999999</v>
      </c>
      <c r="N109" s="52">
        <f t="shared" si="58"/>
        <v>-8745063.719999999</v>
      </c>
      <c r="O109" s="52">
        <f t="shared" si="58"/>
        <v>384380.3700000001</v>
      </c>
      <c r="P109" s="52">
        <f t="shared" si="58"/>
        <v>902660.1000000015</v>
      </c>
      <c r="Q109" s="52">
        <f t="shared" si="58"/>
        <v>8568620.57</v>
      </c>
      <c r="R109" s="52">
        <f t="shared" si="58"/>
        <v>41.21</v>
      </c>
      <c r="S109" s="52">
        <f t="shared" si="58"/>
        <v>-70257.82</v>
      </c>
      <c r="T109" s="52">
        <f t="shared" si="58"/>
        <v>-1702248.2199999997</v>
      </c>
      <c r="U109" s="52">
        <f t="shared" si="58"/>
        <v>424321.5</v>
      </c>
      <c r="V109" s="52">
        <f t="shared" si="58"/>
        <v>60883.890000000014</v>
      </c>
      <c r="W109" s="52">
        <f t="shared" si="58"/>
        <v>-102122.73999999999</v>
      </c>
      <c r="X109" s="52">
        <f t="shared" si="58"/>
        <v>0</v>
      </c>
      <c r="Y109" s="52">
        <f t="shared" si="58"/>
        <v>0</v>
      </c>
      <c r="Z109" s="52">
        <f t="shared" si="58"/>
        <v>-2022015.1900000002</v>
      </c>
      <c r="AA109" s="52">
        <f t="shared" si="58"/>
        <v>0</v>
      </c>
      <c r="AB109" s="52">
        <f t="shared" si="58"/>
        <v>0</v>
      </c>
      <c r="AC109" s="52">
        <f t="shared" si="58"/>
        <v>-1458526.2599999998</v>
      </c>
      <c r="AD109" s="52">
        <f t="shared" si="58"/>
        <v>0</v>
      </c>
      <c r="AE109" s="52">
        <f t="shared" si="58"/>
        <v>0</v>
      </c>
      <c r="AF109" s="52">
        <f t="shared" si="58"/>
        <v>0</v>
      </c>
      <c r="AG109" s="52">
        <f>AG110+AG111</f>
        <v>0</v>
      </c>
      <c r="AH109" s="52">
        <f>AH110+AH111</f>
        <v>0</v>
      </c>
      <c r="AI109" s="52">
        <f>AI110+AI111</f>
        <v>0</v>
      </c>
      <c r="AJ109" s="52">
        <f t="shared" si="58"/>
        <v>0</v>
      </c>
      <c r="AK109" s="52">
        <f t="shared" si="58"/>
        <v>0</v>
      </c>
      <c r="AL109" s="52">
        <f t="shared" si="58"/>
        <v>0</v>
      </c>
      <c r="AM109" s="52">
        <f>AM110+AM111</f>
        <v>0</v>
      </c>
      <c r="AN109" s="52">
        <f t="shared" si="58"/>
        <v>0</v>
      </c>
      <c r="AO109" s="52">
        <f>AO110+AO111</f>
        <v>0</v>
      </c>
      <c r="AP109" s="52">
        <f>AP110+AP111</f>
        <v>0</v>
      </c>
      <c r="AQ109" s="52">
        <f>AQ110+AQ111</f>
        <v>0</v>
      </c>
      <c r="AR109" s="52">
        <f t="shared" si="58"/>
        <v>0</v>
      </c>
      <c r="AS109" s="52">
        <f t="shared" si="58"/>
        <v>0</v>
      </c>
      <c r="AT109" s="52">
        <f t="shared" si="58"/>
        <v>700544.5300000003</v>
      </c>
      <c r="AU109" s="52">
        <f t="shared" si="58"/>
        <v>0</v>
      </c>
      <c r="AV109" s="52">
        <f t="shared" si="58"/>
        <v>0</v>
      </c>
      <c r="AW109" s="52">
        <f t="shared" si="58"/>
        <v>0</v>
      </c>
      <c r="AX109" s="52">
        <f t="shared" si="58"/>
        <v>0</v>
      </c>
      <c r="AY109" s="52">
        <f t="shared" si="58"/>
        <v>0</v>
      </c>
      <c r="AZ109" s="52">
        <f t="shared" si="58"/>
        <v>0</v>
      </c>
      <c r="BA109" s="52">
        <f t="shared" si="58"/>
        <v>0</v>
      </c>
      <c r="BB109" s="52">
        <f t="shared" si="58"/>
        <v>0</v>
      </c>
      <c r="BC109" s="52">
        <f t="shared" si="58"/>
        <v>39163.06</v>
      </c>
      <c r="BD109" s="52">
        <f>BD110+BD111</f>
        <v>0</v>
      </c>
      <c r="BE109" s="52">
        <f t="shared" si="58"/>
        <v>-4226559.260000001</v>
      </c>
      <c r="BF109" s="52">
        <f t="shared" si="58"/>
        <v>1804697.0499999998</v>
      </c>
      <c r="BG109" s="52">
        <f t="shared" si="58"/>
        <v>-4684635.99</v>
      </c>
      <c r="BH109" s="52">
        <f t="shared" si="58"/>
        <v>-732893.1299999999</v>
      </c>
      <c r="BI109" s="52">
        <f t="shared" si="58"/>
        <v>0</v>
      </c>
      <c r="BJ109" s="52">
        <f>BJ110+BJ111</f>
        <v>-1000</v>
      </c>
      <c r="BK109" s="52">
        <f t="shared" si="58"/>
        <v>-200.18</v>
      </c>
      <c r="BL109" s="52">
        <f t="shared" si="58"/>
        <v>0</v>
      </c>
      <c r="BM109" s="52">
        <f t="shared" si="58"/>
        <v>0</v>
      </c>
      <c r="BN109" s="52">
        <f t="shared" si="58"/>
        <v>0</v>
      </c>
      <c r="BO109" s="52">
        <f t="shared" si="58"/>
        <v>0</v>
      </c>
      <c r="BP109" s="53">
        <f t="shared" si="58"/>
        <v>-4372.65</v>
      </c>
      <c r="BQ109" s="53">
        <f t="shared" si="58"/>
        <v>0</v>
      </c>
      <c r="BR109" s="53">
        <f aca="true" t="shared" si="59" ref="BR109:BW109">BR110+BR111</f>
        <v>0</v>
      </c>
      <c r="BS109" s="53">
        <f t="shared" si="59"/>
        <v>0</v>
      </c>
      <c r="BT109" s="53">
        <f t="shared" si="59"/>
        <v>0</v>
      </c>
      <c r="BU109" s="53">
        <f t="shared" si="59"/>
        <v>-1542161.5399999998</v>
      </c>
      <c r="BV109" s="52">
        <f t="shared" si="59"/>
        <v>-238.07</v>
      </c>
      <c r="BW109" s="52">
        <f t="shared" si="59"/>
        <v>0</v>
      </c>
      <c r="BX109" s="37"/>
      <c r="BY109" s="37"/>
      <c r="BZ109" s="37"/>
      <c r="CA109" s="38"/>
      <c r="CB109" s="38"/>
      <c r="CC109" s="38"/>
      <c r="CD109" s="38"/>
      <c r="CE109" s="38"/>
      <c r="CF109" s="38"/>
      <c r="CG109" s="27"/>
    </row>
    <row r="110" spans="1:85" ht="12.75">
      <c r="A110" s="43">
        <v>611011</v>
      </c>
      <c r="B110" s="54" t="s">
        <v>174</v>
      </c>
      <c r="C110" s="30">
        <f t="shared" si="41"/>
        <v>-472920819.6399999</v>
      </c>
      <c r="D110" s="47">
        <f>HLOOKUP(D11,'[1]PIVOT_TABLE_GT'!$A$2:$DV$56,31,FALSE)</f>
        <v>-71767467.78</v>
      </c>
      <c r="E110" s="47">
        <f>HLOOKUP(E11,'[1]PIVOT_TABLE_GT'!$A$2:$DV$56,31,FALSE)</f>
        <v>-363535.51</v>
      </c>
      <c r="F110" s="47">
        <f>HLOOKUP(F11,'[1]PIVOT_TABLE_GT'!$A$2:$DV$56,31,FALSE)</f>
        <v>0</v>
      </c>
      <c r="G110" s="47">
        <f>HLOOKUP(G11,'[1]PIVOT_TABLE_GT'!$A$2:$DV$56,31,FALSE)</f>
        <v>-8665238.21</v>
      </c>
      <c r="H110" s="47">
        <f>HLOOKUP(H11,'[1]PIVOT_TABLE_GT'!$A$2:$DV$56,31,FALSE)</f>
        <v>-0.02</v>
      </c>
      <c r="I110" s="47">
        <f>HLOOKUP(I11,'[1]PIVOT_TABLE_GT'!$A$2:$DV$56,31,FALSE)</f>
        <v>-4340569.08</v>
      </c>
      <c r="J110" s="47">
        <f>HLOOKUP(J11,'[1]PIVOT_TABLE_GT'!$A$2:$DV$56,31,FALSE)</f>
        <v>0</v>
      </c>
      <c r="K110" s="47">
        <f>HLOOKUP(K11,'[1]PIVOT_TABLE_GT'!$A$2:$DV$56,31,FALSE)</f>
        <v>-2953589.32</v>
      </c>
      <c r="L110" s="47">
        <f>HLOOKUP(L11,'[1]PIVOT_TABLE_GT'!$A$2:$DV$56,31,FALSE)</f>
        <v>-211330030.1</v>
      </c>
      <c r="M110" s="47">
        <f>HLOOKUP(M11,'[1]PIVOT_TABLE_GT'!$A$2:$DV$56,31,FALSE)</f>
        <v>-10116481.54</v>
      </c>
      <c r="N110" s="47">
        <f>HLOOKUP(N11,'[1]PIVOT_TABLE_GT'!$A$2:$DV$56,31,FALSE)</f>
        <v>-34785853.4</v>
      </c>
      <c r="O110" s="47">
        <f>HLOOKUP(O11,'[1]PIVOT_TABLE_GT'!$A$2:$DV$56,31,FALSE)</f>
        <v>-729139.46</v>
      </c>
      <c r="P110" s="47">
        <f>HLOOKUP(P11,'[1]PIVOT_TABLE_GT'!$A$2:$DV$56,31,FALSE)</f>
        <v>-24943049.65</v>
      </c>
      <c r="Q110" s="47">
        <f>HLOOKUP(Q11,'[1]PIVOT_TABLE_GT'!$A$2:$DV$56,31,FALSE)</f>
        <v>-40845430.78</v>
      </c>
      <c r="R110" s="47">
        <f>HLOOKUP(R11,'[1]PIVOT_TABLE_GT'!$A$2:$DV$56,31,FALSE)</f>
        <v>0</v>
      </c>
      <c r="S110" s="47">
        <f>HLOOKUP(S11,'[1]PIVOT_TABLE_GT'!$A$2:$DV$56,31,FALSE)</f>
        <v>-376792.87</v>
      </c>
      <c r="T110" s="47">
        <f>HLOOKUP(T11,'[1]PIVOT_TABLE_GT'!$A$2:$DV$56,31,FALSE)</f>
        <v>-8853978.69</v>
      </c>
      <c r="U110" s="47">
        <f>HLOOKUP(U11,'[1]PIVOT_TABLE_GT'!$A$2:$DV$56,31,FALSE)</f>
        <v>-497651.6</v>
      </c>
      <c r="V110" s="47">
        <f>HLOOKUP(V11,'[1]PIVOT_TABLE_GT'!$A$2:$DV$56,31,FALSE)</f>
        <v>-129978.81</v>
      </c>
      <c r="W110" s="47">
        <f>HLOOKUP(W11,'[1]PIVOT_TABLE_GT'!$A$2:$DV$56,31,FALSE)</f>
        <v>-626817.37</v>
      </c>
      <c r="X110" s="47">
        <f>HLOOKUP(X11,'[1]PIVOT_TABLE_GT'!$A$2:$DV$56,31,FALSE)</f>
        <v>0</v>
      </c>
      <c r="Y110" s="47">
        <f>HLOOKUP(Y11,'[1]PIVOT_TABLE_GT'!$A$2:$DV$56,31,FALSE)</f>
        <v>0</v>
      </c>
      <c r="Z110" s="47">
        <f>HLOOKUP(Z11,'[1]PIVOT_TABLE_GT'!$A$2:$DV$56,31,FALSE)</f>
        <v>-3082033.49</v>
      </c>
      <c r="AA110" s="47">
        <f>HLOOKUP(AA11,'[1]PIVOT_TABLE_GT'!$A$2:$DV$56,31,FALSE)</f>
        <v>0</v>
      </c>
      <c r="AB110" s="47">
        <f>HLOOKUP(AB11,'[1]PIVOT_TABLE_GT'!$A$2:$DV$56,31,FALSE)</f>
        <v>0</v>
      </c>
      <c r="AC110" s="47">
        <f>HLOOKUP(AC11,'[1]PIVOT_TABLE_GT'!$A$2:$DV$56,31,FALSE)</f>
        <v>-4957853.63</v>
      </c>
      <c r="AD110" s="47">
        <f>HLOOKUP(AD11,'[1]PIVOT_TABLE_GT'!$A$2:$DV$56,31,FALSE)</f>
        <v>0</v>
      </c>
      <c r="AE110" s="47">
        <f>HLOOKUP(AE11,'[1]PIVOT_TABLE_GT'!$A$2:$DV$56,31,FALSE)</f>
        <v>0</v>
      </c>
      <c r="AF110" s="47">
        <f>HLOOKUP(AF11,'[1]PIVOT_TABLE_GT'!$A$2:$DV$56,31,FALSE)</f>
        <v>0</v>
      </c>
      <c r="AG110" s="47">
        <f>HLOOKUP(AG11,'[1]PIVOT_TABLE_GT'!$A$2:$DV$56,31,FALSE)</f>
        <v>0</v>
      </c>
      <c r="AH110" s="47">
        <f>HLOOKUP(AH11,'[1]PIVOT_TABLE_GT'!$A$2:$DV$56,31,FALSE)</f>
        <v>0</v>
      </c>
      <c r="AI110" s="47">
        <f>HLOOKUP(AI11,'[1]PIVOT_TABLE_GT'!$A$2:$DV$56,31,FALSE)</f>
        <v>0</v>
      </c>
      <c r="AJ110" s="47">
        <f>HLOOKUP(AJ11,'[1]PIVOT_TABLE_GT'!$A$2:$DV$56,31,FALSE)</f>
        <v>0</v>
      </c>
      <c r="AK110" s="47">
        <f>HLOOKUP(AK11,'[1]PIVOT_TABLE_GT'!$A$2:$DV$56,31,FALSE)</f>
        <v>0</v>
      </c>
      <c r="AL110" s="47">
        <f>HLOOKUP(AL11,'[1]PIVOT_TABLE_GT'!$A$2:$DV$56,31,FALSE)</f>
        <v>0</v>
      </c>
      <c r="AM110" s="47">
        <f>HLOOKUP(AM11,'[1]PIVOT_TABLE_GT'!$A$2:$DV$56,31,FALSE)</f>
        <v>0</v>
      </c>
      <c r="AN110" s="47">
        <f>HLOOKUP(AN11,'[1]PIVOT_TABLE_GT'!$A$2:$DV$56,31,FALSE)</f>
        <v>0</v>
      </c>
      <c r="AO110" s="47">
        <f>HLOOKUP(AO11,'[1]PIVOT_TABLE_GT'!$A$2:$DV$56,31,FALSE)</f>
        <v>0</v>
      </c>
      <c r="AP110" s="47">
        <f>HLOOKUP(AP11,'[1]PIVOT_TABLE_GT'!$A$2:$DV$56,31,FALSE)</f>
        <v>0</v>
      </c>
      <c r="AQ110" s="47">
        <f>HLOOKUP(AQ11,'[1]PIVOT_TABLE_GT'!$A$2:$DV$56,31,FALSE)</f>
        <v>0</v>
      </c>
      <c r="AR110" s="47">
        <f>HLOOKUP(AR11,'[1]PIVOT_TABLE_GT'!$A$2:$DV$56,31,FALSE)</f>
        <v>0</v>
      </c>
      <c r="AS110" s="47">
        <f>HLOOKUP(AS11,'[1]PIVOT_TABLE_GT'!$A$2:$DV$56,31,FALSE)</f>
        <v>0</v>
      </c>
      <c r="AT110" s="47">
        <f>HLOOKUP(AT11,'[1]PIVOT_TABLE_GT'!$A$2:$DV$56,31,FALSE)</f>
        <v>-2775845.96</v>
      </c>
      <c r="AU110" s="47">
        <f>HLOOKUP(AU11,'[1]PIVOT_TABLE_GT'!$A$2:$DV$56,31,FALSE)</f>
        <v>0</v>
      </c>
      <c r="AV110" s="47">
        <f>HLOOKUP(AV11,'[1]PIVOT_TABLE_GT'!$A$2:$DV$56,31,FALSE)</f>
        <v>0</v>
      </c>
      <c r="AW110" s="47">
        <f>HLOOKUP(AW11,'[1]PIVOT_TABLE_GT'!$A$2:$DV$56,31,FALSE)</f>
        <v>0</v>
      </c>
      <c r="AX110" s="47">
        <f>HLOOKUP(AX11,'[1]PIVOT_TABLE_GT'!$A$2:$DV$56,31,FALSE)</f>
        <v>0</v>
      </c>
      <c r="AY110" s="47">
        <f>HLOOKUP(AY11,'[1]PIVOT_TABLE_GT'!$A$2:$DV$56,31,FALSE)</f>
        <v>0</v>
      </c>
      <c r="AZ110" s="47">
        <f>HLOOKUP(AZ11,'[1]PIVOT_TABLE_GT'!$A$2:$DV$56,31,FALSE)</f>
        <v>0</v>
      </c>
      <c r="BA110" s="47">
        <f>HLOOKUP(BA11,'[1]PIVOT_TABLE_GT'!$A$2:$DV$56,31,FALSE)</f>
        <v>0</v>
      </c>
      <c r="BB110" s="47">
        <f>HLOOKUP(BB11,'[1]PIVOT_TABLE_GT'!$A$2:$DV$56,31,FALSE)</f>
        <v>0</v>
      </c>
      <c r="BC110" s="47">
        <f>HLOOKUP(BC11,'[1]PIVOT_TABLE_GT'!$A$2:$DV$56,31,FALSE)</f>
        <v>-69635.98</v>
      </c>
      <c r="BD110" s="47">
        <f>HLOOKUP(BD11,'[1]PIVOT_TABLE_GT'!$A$2:$DV$56,31,FALSE)</f>
        <v>0</v>
      </c>
      <c r="BE110" s="47">
        <f>HLOOKUP(BE11,'[1]PIVOT_TABLE_GT'!$A$2:$DV$56,31,FALSE)</f>
        <v>-11685713.46</v>
      </c>
      <c r="BF110" s="47">
        <f>HLOOKUP(BF11,'[1]PIVOT_TABLE_GT'!$A$2:$DV$56,31,FALSE)</f>
        <v>-5379205.16</v>
      </c>
      <c r="BG110" s="47">
        <f>HLOOKUP(BG11,'[1]PIVOT_TABLE_GT'!$A$2:$DV$56,31,FALSE)</f>
        <v>-19335690.62</v>
      </c>
      <c r="BH110" s="47">
        <f>HLOOKUP(BH11,'[1]PIVOT_TABLE_GT'!$A$2:$DV$56,31,FALSE)</f>
        <v>-2765239.65</v>
      </c>
      <c r="BI110" s="47">
        <f>HLOOKUP(BI11,'[1]PIVOT_TABLE_GT'!$A$2:$DV$56,31,FALSE)</f>
        <v>0</v>
      </c>
      <c r="BJ110" s="47">
        <f>HLOOKUP(BJ11,'[1]PIVOT_TABLE_GT'!$A$2:$DV$56,31,FALSE)</f>
        <v>-1000</v>
      </c>
      <c r="BK110" s="47">
        <f>HLOOKUP(BK11,'[1]PIVOT_TABLE_GT'!$A$2:$DV$56,31,FALSE)</f>
        <v>-291.81</v>
      </c>
      <c r="BL110" s="47">
        <f>HLOOKUP(BL11,'[1]PIVOT_TABLE_GT'!$A$2:$DV$56,31,FALSE)</f>
        <v>0</v>
      </c>
      <c r="BM110" s="47">
        <f>HLOOKUP(BM11,'[1]PIVOT_TABLE_GT'!$A$2:$DV$56,31,FALSE)</f>
        <v>0</v>
      </c>
      <c r="BN110" s="47">
        <f>HLOOKUP(BN11,'[1]PIVOT_TABLE_GT'!$A$2:$DV$56,31,FALSE)</f>
        <v>0</v>
      </c>
      <c r="BO110" s="47">
        <f>HLOOKUP(BO11,'[1]PIVOT_TABLE_GT'!$A$2:$DV$56,31,FALSE)</f>
        <v>0</v>
      </c>
      <c r="BP110" s="47">
        <f>HLOOKUP(BP11,'[1]PIVOT_TABLE_GT'!$A$2:$DV$56,31,FALSE)</f>
        <v>-3016.81</v>
      </c>
      <c r="BQ110" s="47">
        <f>HLOOKUP(BQ11,'[1]PIVOT_TABLE_GT'!$A$2:$DV$56,31,FALSE)</f>
        <v>0</v>
      </c>
      <c r="BR110" s="47">
        <f>HLOOKUP(BR11,'[1]PIVOT_TABLE_GT'!$A$2:$DV$56,31,FALSE)</f>
        <v>0</v>
      </c>
      <c r="BS110" s="47">
        <f>HLOOKUP(BS11,'[1]PIVOT_TABLE_GT'!$A$2:$DV$56,31,FALSE)</f>
        <v>0</v>
      </c>
      <c r="BT110" s="47">
        <f>HLOOKUP(BT11,'[1]PIVOT_TABLE_GT'!$A$2:$DV$56,31,FALSE)</f>
        <v>0</v>
      </c>
      <c r="BU110" s="47">
        <f>HLOOKUP(BU11,'[1]PIVOT_TABLE_GT'!$A$2:$DV$56,31,FALSE)</f>
        <v>-1539570.88</v>
      </c>
      <c r="BV110" s="47">
        <f>HLOOKUP(BV11,'[1]PIVOT_TABLE_GT'!$A$2:$DV$56,31,FALSE)</f>
        <v>-118</v>
      </c>
      <c r="BW110" s="47">
        <f>HLOOKUP(BW11,'[1]PIVOT_TABLE_GT'!$A$2:$DV$56,31,FALSE)</f>
        <v>0</v>
      </c>
      <c r="BX110" s="37"/>
      <c r="BY110" s="37"/>
      <c r="BZ110" s="37"/>
      <c r="CA110" s="38"/>
      <c r="CB110" s="38"/>
      <c r="CC110" s="38"/>
      <c r="CD110" s="38"/>
      <c r="CE110" s="38"/>
      <c r="CF110" s="38"/>
      <c r="CG110" s="27"/>
    </row>
    <row r="111" spans="1:85" ht="12.75">
      <c r="A111" s="43">
        <v>611012</v>
      </c>
      <c r="B111" s="54" t="s">
        <v>175</v>
      </c>
      <c r="C111" s="30">
        <f t="shared" si="41"/>
        <v>440687288.97</v>
      </c>
      <c r="D111" s="47">
        <f>HLOOKUP(D11,'[1]PIVOT_TABLE_GT'!$A$2:$DV$56,15,FALSE)</f>
        <v>60543058.99</v>
      </c>
      <c r="E111" s="47">
        <f>HLOOKUP(E11,'[1]PIVOT_TABLE_GT'!$A$2:$DV$56,15,FALSE)</f>
        <v>231808.33</v>
      </c>
      <c r="F111" s="47">
        <f>HLOOKUP(F11,'[1]PIVOT_TABLE_GT'!$A$2:$DV$56,15,FALSE)</f>
        <v>0</v>
      </c>
      <c r="G111" s="47">
        <f>HLOOKUP(G11,'[1]PIVOT_TABLE_GT'!$A$2:$DV$56,15,FALSE)</f>
        <v>3561905.55</v>
      </c>
      <c r="H111" s="47">
        <f>HLOOKUP(H11,'[1]PIVOT_TABLE_GT'!$A$2:$DV$56,15,FALSE)</f>
        <v>0.02</v>
      </c>
      <c r="I111" s="47">
        <f>HLOOKUP(I11,'[1]PIVOT_TABLE_GT'!$A$2:$DV$56,15,FALSE)</f>
        <v>2287078.86</v>
      </c>
      <c r="J111" s="47">
        <f>HLOOKUP(J11,'[1]PIVOT_TABLE_GT'!$A$2:$DV$56,15,FALSE)</f>
        <v>0</v>
      </c>
      <c r="K111" s="47">
        <f>HLOOKUP(K11,'[1]PIVOT_TABLE_GT'!$A$2:$DV$56,15,FALSE)</f>
        <v>2285404.86</v>
      </c>
      <c r="L111" s="47">
        <f>HLOOKUP(L11,'[1]PIVOT_TABLE_GT'!$A$2:$DV$56,15,FALSE)</f>
        <v>215178071.64</v>
      </c>
      <c r="M111" s="47">
        <f>HLOOKUP(M11,'[1]PIVOT_TABLE_GT'!$A$2:$DV$56,15,FALSE)</f>
        <v>5623035.13</v>
      </c>
      <c r="N111" s="47">
        <f>HLOOKUP(N11,'[1]PIVOT_TABLE_GT'!$A$2:$DV$56,15,FALSE)</f>
        <v>26040789.68</v>
      </c>
      <c r="O111" s="47">
        <f>HLOOKUP(O11,'[1]PIVOT_TABLE_GT'!$A$2:$DV$56,15,FALSE)</f>
        <v>1113519.83</v>
      </c>
      <c r="P111" s="47">
        <f>HLOOKUP(P11,'[1]PIVOT_TABLE_GT'!$A$2:$DV$56,15,FALSE)</f>
        <v>25845709.75</v>
      </c>
      <c r="Q111" s="47">
        <f>HLOOKUP(Q11,'[1]PIVOT_TABLE_GT'!$A$2:$DV$56,15,FALSE)</f>
        <v>49414051.35</v>
      </c>
      <c r="R111" s="47">
        <f>HLOOKUP(R11,'[1]PIVOT_TABLE_GT'!$A$2:$DV$56,15,FALSE)</f>
        <v>41.21</v>
      </c>
      <c r="S111" s="47">
        <f>HLOOKUP(S11,'[1]PIVOT_TABLE_GT'!$A$2:$DV$56,15,FALSE)</f>
        <v>306535.05</v>
      </c>
      <c r="T111" s="47">
        <f>HLOOKUP(T11,'[1]PIVOT_TABLE_GT'!$A$2:$DV$56,15,FALSE)</f>
        <v>7151730.47</v>
      </c>
      <c r="U111" s="47">
        <f>HLOOKUP(U11,'[1]PIVOT_TABLE_GT'!$A$2:$DV$56,15,FALSE)</f>
        <v>921973.1</v>
      </c>
      <c r="V111" s="47">
        <f>HLOOKUP(V11,'[1]PIVOT_TABLE_GT'!$A$2:$DV$56,15,FALSE)</f>
        <v>190862.7</v>
      </c>
      <c r="W111" s="47">
        <f>HLOOKUP(W11,'[1]PIVOT_TABLE_GT'!$A$2:$DV$56,15,FALSE)</f>
        <v>524694.63</v>
      </c>
      <c r="X111" s="47">
        <f>HLOOKUP(X11,'[1]PIVOT_TABLE_GT'!$A$2:$DV$56,15,FALSE)</f>
        <v>0</v>
      </c>
      <c r="Y111" s="47">
        <f>HLOOKUP(Y11,'[1]PIVOT_TABLE_GT'!$A$2:$DV$56,15,FALSE)</f>
        <v>0</v>
      </c>
      <c r="Z111" s="47">
        <f>HLOOKUP(Z11,'[1]PIVOT_TABLE_GT'!$A$2:$DV$56,15,FALSE)</f>
        <v>1060018.3</v>
      </c>
      <c r="AA111" s="47">
        <f>HLOOKUP(AA11,'[1]PIVOT_TABLE_GT'!$A$2:$DV$56,15,FALSE)</f>
        <v>0</v>
      </c>
      <c r="AB111" s="47">
        <f>HLOOKUP(AB11,'[1]PIVOT_TABLE_GT'!$A$2:$DV$56,15,FALSE)</f>
        <v>0</v>
      </c>
      <c r="AC111" s="47">
        <f>HLOOKUP(AC11,'[1]PIVOT_TABLE_GT'!$A$2:$DV$56,15,FALSE)</f>
        <v>3499327.37</v>
      </c>
      <c r="AD111" s="47">
        <f>HLOOKUP(AD11,'[1]PIVOT_TABLE_GT'!$A$2:$DV$56,15,FALSE)</f>
        <v>0</v>
      </c>
      <c r="AE111" s="47">
        <f>HLOOKUP(AE11,'[1]PIVOT_TABLE_GT'!$A$2:$DV$56,15,FALSE)</f>
        <v>0</v>
      </c>
      <c r="AF111" s="47">
        <f>HLOOKUP(AF11,'[1]PIVOT_TABLE_GT'!$A$2:$DV$56,15,FALSE)</f>
        <v>0</v>
      </c>
      <c r="AG111" s="47">
        <f>HLOOKUP(AG11,'[1]PIVOT_TABLE_GT'!$A$2:$DV$56,15,FALSE)</f>
        <v>0</v>
      </c>
      <c r="AH111" s="47">
        <f>HLOOKUP(AH11,'[1]PIVOT_TABLE_GT'!$A$2:$DV$56,15,FALSE)</f>
        <v>0</v>
      </c>
      <c r="AI111" s="47">
        <f>HLOOKUP(AI11,'[1]PIVOT_TABLE_GT'!$A$2:$DV$56,15,FALSE)</f>
        <v>0</v>
      </c>
      <c r="AJ111" s="47">
        <f>HLOOKUP(AJ11,'[1]PIVOT_TABLE_GT'!$A$2:$DV$56,15,FALSE)</f>
        <v>0</v>
      </c>
      <c r="AK111" s="47">
        <f>HLOOKUP(AK11,'[1]PIVOT_TABLE_GT'!$A$2:$DV$56,15,FALSE)</f>
        <v>0</v>
      </c>
      <c r="AL111" s="47">
        <f>HLOOKUP(AL11,'[1]PIVOT_TABLE_GT'!$A$2:$DV$56,15,FALSE)</f>
        <v>0</v>
      </c>
      <c r="AM111" s="47">
        <f>HLOOKUP(AM11,'[1]PIVOT_TABLE_GT'!$A$2:$DV$56,15,FALSE)</f>
        <v>0</v>
      </c>
      <c r="AN111" s="47">
        <f>HLOOKUP(AN11,'[1]PIVOT_TABLE_GT'!$A$2:$DV$56,15,FALSE)</f>
        <v>0</v>
      </c>
      <c r="AO111" s="47">
        <f>HLOOKUP(AO11,'[1]PIVOT_TABLE_GT'!$A$2:$DV$56,15,FALSE)</f>
        <v>0</v>
      </c>
      <c r="AP111" s="47">
        <f>HLOOKUP(AP11,'[1]PIVOT_TABLE_GT'!$A$2:$DV$56,15,FALSE)</f>
        <v>0</v>
      </c>
      <c r="AQ111" s="47">
        <f>HLOOKUP(AQ11,'[1]PIVOT_TABLE_GT'!$A$2:$DV$56,15,FALSE)</f>
        <v>0</v>
      </c>
      <c r="AR111" s="47">
        <f>HLOOKUP(AR11,'[1]PIVOT_TABLE_GT'!$A$2:$DV$56,15,FALSE)</f>
        <v>0</v>
      </c>
      <c r="AS111" s="47">
        <f>HLOOKUP(AS11,'[1]PIVOT_TABLE_GT'!$A$2:$DV$56,15,FALSE)</f>
        <v>0</v>
      </c>
      <c r="AT111" s="47">
        <f>HLOOKUP(AT11,'[1]PIVOT_TABLE_GT'!$A$2:$DV$56,15,FALSE)</f>
        <v>3476390.49</v>
      </c>
      <c r="AU111" s="47">
        <f>HLOOKUP(AU11,'[1]PIVOT_TABLE_GT'!$A$2:$DV$56,15,FALSE)</f>
        <v>0</v>
      </c>
      <c r="AV111" s="47">
        <f>HLOOKUP(AV11,'[1]PIVOT_TABLE_GT'!$A$2:$DV$56,15,FALSE)</f>
        <v>0</v>
      </c>
      <c r="AW111" s="47">
        <f>HLOOKUP(AW11,'[1]PIVOT_TABLE_GT'!$A$2:$DV$56,15,FALSE)</f>
        <v>0</v>
      </c>
      <c r="AX111" s="47">
        <f>HLOOKUP(AX11,'[1]PIVOT_TABLE_GT'!$A$2:$DV$56,15,FALSE)</f>
        <v>0</v>
      </c>
      <c r="AY111" s="47">
        <f>HLOOKUP(AY11,'[1]PIVOT_TABLE_GT'!$A$2:$DV$56,15,FALSE)</f>
        <v>0</v>
      </c>
      <c r="AZ111" s="47">
        <f>HLOOKUP(AZ11,'[1]PIVOT_TABLE_GT'!$A$2:$DV$56,15,FALSE)</f>
        <v>0</v>
      </c>
      <c r="BA111" s="47">
        <f>HLOOKUP(BA11,'[1]PIVOT_TABLE_GT'!$A$2:$DV$56,15,FALSE)</f>
        <v>0</v>
      </c>
      <c r="BB111" s="47">
        <f>HLOOKUP(BB11,'[1]PIVOT_TABLE_GT'!$A$2:$DV$56,15,FALSE)</f>
        <v>0</v>
      </c>
      <c r="BC111" s="47">
        <f>HLOOKUP(BC11,'[1]PIVOT_TABLE_GT'!$A$2:$DV$56,15,FALSE)</f>
        <v>108799.04</v>
      </c>
      <c r="BD111" s="47">
        <f>HLOOKUP(BD11,'[1]PIVOT_TABLE_GT'!$A$2:$DV$56,15,FALSE)</f>
        <v>0</v>
      </c>
      <c r="BE111" s="47">
        <f>HLOOKUP(BE11,'[1]PIVOT_TABLE_GT'!$A$2:$DV$56,15,FALSE)</f>
        <v>7459154.2</v>
      </c>
      <c r="BF111" s="47">
        <f>HLOOKUP(BF11,'[1]PIVOT_TABLE_GT'!$A$2:$DV$56,15,FALSE)</f>
        <v>7183902.21</v>
      </c>
      <c r="BG111" s="47">
        <f>HLOOKUP(BG11,'[1]PIVOT_TABLE_GT'!$A$2:$DV$56,15,FALSE)</f>
        <v>14651054.63</v>
      </c>
      <c r="BH111" s="47">
        <f>HLOOKUP(BH11,'[1]PIVOT_TABLE_GT'!$A$2:$DV$56,15,FALSE)</f>
        <v>2032346.52</v>
      </c>
      <c r="BI111" s="47">
        <f>HLOOKUP(BI11,'[1]PIVOT_TABLE_GT'!$A$2:$DV$56,15,FALSE)</f>
        <v>0</v>
      </c>
      <c r="BJ111" s="47">
        <f>HLOOKUP(BJ11,'[1]PIVOT_TABLE_GT'!$A$2:$DV$56,15,FALSE)</f>
        <v>0</v>
      </c>
      <c r="BK111" s="47">
        <f>HLOOKUP(BK11,'[1]PIVOT_TABLE_GT'!$A$2:$DV$56,15,FALSE)</f>
        <v>91.63</v>
      </c>
      <c r="BL111" s="47">
        <f>HLOOKUP(BL11,'[1]PIVOT_TABLE_GT'!$A$2:$DV$56,15,FALSE)</f>
        <v>0</v>
      </c>
      <c r="BM111" s="47">
        <f>HLOOKUP(BM11,'[1]PIVOT_TABLE_GT'!$A$2:$DV$56,15,FALSE)</f>
        <v>0</v>
      </c>
      <c r="BN111" s="47">
        <f>HLOOKUP(BN11,'[1]PIVOT_TABLE_GT'!$A$2:$DV$56,15,FALSE)</f>
        <v>0</v>
      </c>
      <c r="BO111" s="47">
        <f>HLOOKUP(BO11,'[1]PIVOT_TABLE_GT'!$A$2:$DV$56,15,FALSE)</f>
        <v>0</v>
      </c>
      <c r="BP111" s="47">
        <f>HLOOKUP(BP11,'[1]PIVOT_TABLE_GT'!$A$2:$DV$56,15,FALSE)</f>
        <v>-1355.84</v>
      </c>
      <c r="BQ111" s="47">
        <f>HLOOKUP(BQ11,'[1]PIVOT_TABLE_GT'!$A$2:$DV$56,15,FALSE)</f>
        <v>0</v>
      </c>
      <c r="BR111" s="47">
        <f>HLOOKUP(BR11,'[1]PIVOT_TABLE_GT'!$A$2:$DV$56,15,FALSE)</f>
        <v>0</v>
      </c>
      <c r="BS111" s="47">
        <f>HLOOKUP(BS11,'[1]PIVOT_TABLE_GT'!$A$2:$DV$56,15,FALSE)</f>
        <v>0</v>
      </c>
      <c r="BT111" s="47">
        <f>HLOOKUP(BT11,'[1]PIVOT_TABLE_GT'!$A$2:$DV$56,15,FALSE)</f>
        <v>0</v>
      </c>
      <c r="BU111" s="47">
        <f>HLOOKUP(BU11,'[1]PIVOT_TABLE_GT'!$A$2:$DV$56,15,FALSE)</f>
        <v>-2590.66</v>
      </c>
      <c r="BV111" s="47">
        <f>HLOOKUP(BV11,'[1]PIVOT_TABLE_GT'!$A$2:$DV$56,15,FALSE)</f>
        <v>-120.07</v>
      </c>
      <c r="BW111" s="47">
        <f>HLOOKUP(BW11,'[1]PIVOT_TABLE_GT'!$A$2:$DV$56,15,FALSE)</f>
        <v>0</v>
      </c>
      <c r="BX111" s="37"/>
      <c r="BY111" s="37"/>
      <c r="BZ111" s="37"/>
      <c r="CA111" s="38"/>
      <c r="CB111" s="38"/>
      <c r="CC111" s="38"/>
      <c r="CD111" s="38"/>
      <c r="CE111" s="38"/>
      <c r="CF111" s="38"/>
      <c r="CG111" s="27"/>
    </row>
    <row r="112" spans="1:85" ht="12.75">
      <c r="A112" s="39">
        <v>61102</v>
      </c>
      <c r="B112" s="40" t="s">
        <v>176</v>
      </c>
      <c r="C112" s="41">
        <f t="shared" si="41"/>
        <v>23411667.999999993</v>
      </c>
      <c r="D112" s="51">
        <f>D113+D114</f>
        <v>10139049.369999997</v>
      </c>
      <c r="E112" s="52">
        <f aca="true" t="shared" si="60" ref="E112:BQ112">E113+E114</f>
        <v>-300</v>
      </c>
      <c r="F112" s="52">
        <f t="shared" si="60"/>
        <v>0</v>
      </c>
      <c r="G112" s="52">
        <f t="shared" si="60"/>
        <v>1489538.7399999998</v>
      </c>
      <c r="H112" s="52">
        <f t="shared" si="60"/>
        <v>0</v>
      </c>
      <c r="I112" s="52">
        <f t="shared" si="60"/>
        <v>648858.12</v>
      </c>
      <c r="J112" s="52">
        <f t="shared" si="60"/>
        <v>0</v>
      </c>
      <c r="K112" s="52">
        <f t="shared" si="60"/>
        <v>0</v>
      </c>
      <c r="L112" s="52">
        <f t="shared" si="60"/>
        <v>-86549.14999999997</v>
      </c>
      <c r="M112" s="52">
        <f t="shared" si="60"/>
        <v>-28677.11</v>
      </c>
      <c r="N112" s="52">
        <f t="shared" si="60"/>
        <v>-56944.740000000005</v>
      </c>
      <c r="O112" s="52">
        <f t="shared" si="60"/>
        <v>2651.7700000000186</v>
      </c>
      <c r="P112" s="52">
        <f t="shared" si="60"/>
        <v>1597084.6199999999</v>
      </c>
      <c r="Q112" s="52">
        <f t="shared" si="60"/>
        <v>3984929.039999999</v>
      </c>
      <c r="R112" s="52">
        <f t="shared" si="60"/>
        <v>0</v>
      </c>
      <c r="S112" s="52">
        <f t="shared" si="60"/>
        <v>37116.29</v>
      </c>
      <c r="T112" s="52">
        <f t="shared" si="60"/>
        <v>748622.04</v>
      </c>
      <c r="U112" s="52">
        <f t="shared" si="60"/>
        <v>42070.45</v>
      </c>
      <c r="V112" s="52">
        <f t="shared" si="60"/>
        <v>-34.98</v>
      </c>
      <c r="W112" s="52">
        <f t="shared" si="60"/>
        <v>102111.90000000002</v>
      </c>
      <c r="X112" s="52">
        <f t="shared" si="60"/>
        <v>0</v>
      </c>
      <c r="Y112" s="52">
        <f t="shared" si="60"/>
        <v>0</v>
      </c>
      <c r="Z112" s="52">
        <f t="shared" si="60"/>
        <v>900295.8200000001</v>
      </c>
      <c r="AA112" s="52">
        <f t="shared" si="60"/>
        <v>0</v>
      </c>
      <c r="AB112" s="52">
        <f t="shared" si="60"/>
        <v>0</v>
      </c>
      <c r="AC112" s="52">
        <f t="shared" si="60"/>
        <v>236049.69999999972</v>
      </c>
      <c r="AD112" s="52">
        <f t="shared" si="60"/>
        <v>0</v>
      </c>
      <c r="AE112" s="52">
        <f t="shared" si="60"/>
        <v>0</v>
      </c>
      <c r="AF112" s="52">
        <f t="shared" si="60"/>
        <v>0</v>
      </c>
      <c r="AG112" s="52">
        <f>AG113+AG114</f>
        <v>0</v>
      </c>
      <c r="AH112" s="52">
        <f>AH113+AH114</f>
        <v>0</v>
      </c>
      <c r="AI112" s="52">
        <f>AI113+AI114</f>
        <v>0</v>
      </c>
      <c r="AJ112" s="52">
        <f t="shared" si="60"/>
        <v>0</v>
      </c>
      <c r="AK112" s="52">
        <f t="shared" si="60"/>
        <v>0</v>
      </c>
      <c r="AL112" s="52">
        <f t="shared" si="60"/>
        <v>0</v>
      </c>
      <c r="AM112" s="52">
        <f>AM113+AM114</f>
        <v>0</v>
      </c>
      <c r="AN112" s="52">
        <f t="shared" si="60"/>
        <v>0</v>
      </c>
      <c r="AO112" s="52">
        <f>AO113+AO114</f>
        <v>0</v>
      </c>
      <c r="AP112" s="52">
        <f>AP113+AP114</f>
        <v>0</v>
      </c>
      <c r="AQ112" s="52">
        <f>AQ113+AQ114</f>
        <v>0</v>
      </c>
      <c r="AR112" s="52">
        <f t="shared" si="60"/>
        <v>0</v>
      </c>
      <c r="AS112" s="52">
        <f t="shared" si="60"/>
        <v>0</v>
      </c>
      <c r="AT112" s="52">
        <f t="shared" si="60"/>
        <v>97401.04999999999</v>
      </c>
      <c r="AU112" s="52">
        <f t="shared" si="60"/>
        <v>0</v>
      </c>
      <c r="AV112" s="52">
        <f t="shared" si="60"/>
        <v>0</v>
      </c>
      <c r="AW112" s="52">
        <f t="shared" si="60"/>
        <v>0</v>
      </c>
      <c r="AX112" s="52">
        <f t="shared" si="60"/>
        <v>0</v>
      </c>
      <c r="AY112" s="52">
        <f t="shared" si="60"/>
        <v>0</v>
      </c>
      <c r="AZ112" s="52">
        <f t="shared" si="60"/>
        <v>0</v>
      </c>
      <c r="BA112" s="52">
        <f t="shared" si="60"/>
        <v>0</v>
      </c>
      <c r="BB112" s="52">
        <f t="shared" si="60"/>
        <v>0</v>
      </c>
      <c r="BC112" s="52">
        <f t="shared" si="60"/>
        <v>-0.14</v>
      </c>
      <c r="BD112" s="52">
        <f>BD113+BD114</f>
        <v>0</v>
      </c>
      <c r="BE112" s="52">
        <f t="shared" si="60"/>
        <v>1228747.71</v>
      </c>
      <c r="BF112" s="52">
        <f t="shared" si="60"/>
        <v>-1911082.71</v>
      </c>
      <c r="BG112" s="52">
        <f t="shared" si="60"/>
        <v>3966293.0999999996</v>
      </c>
      <c r="BH112" s="52">
        <f t="shared" si="60"/>
        <v>266651.56000000006</v>
      </c>
      <c r="BI112" s="52">
        <f t="shared" si="60"/>
        <v>0</v>
      </c>
      <c r="BJ112" s="52">
        <f>BJ113+BJ114</f>
        <v>0</v>
      </c>
      <c r="BK112" s="52">
        <f t="shared" si="60"/>
        <v>164.16</v>
      </c>
      <c r="BL112" s="52">
        <f t="shared" si="60"/>
        <v>0</v>
      </c>
      <c r="BM112" s="52">
        <f t="shared" si="60"/>
        <v>0</v>
      </c>
      <c r="BN112" s="52">
        <f t="shared" si="60"/>
        <v>0</v>
      </c>
      <c r="BO112" s="52">
        <f t="shared" si="60"/>
        <v>0</v>
      </c>
      <c r="BP112" s="53">
        <f t="shared" si="60"/>
        <v>2469.3900000000003</v>
      </c>
      <c r="BQ112" s="53">
        <f t="shared" si="60"/>
        <v>0</v>
      </c>
      <c r="BR112" s="53">
        <f aca="true" t="shared" si="61" ref="BR112:BW112">BR113+BR114</f>
        <v>0</v>
      </c>
      <c r="BS112" s="53">
        <f t="shared" si="61"/>
        <v>0</v>
      </c>
      <c r="BT112" s="53">
        <f t="shared" si="61"/>
        <v>0</v>
      </c>
      <c r="BU112" s="53">
        <f t="shared" si="61"/>
        <v>5152</v>
      </c>
      <c r="BV112" s="52">
        <f t="shared" si="61"/>
        <v>0</v>
      </c>
      <c r="BW112" s="52">
        <f t="shared" si="61"/>
        <v>0</v>
      </c>
      <c r="BX112" s="37"/>
      <c r="BY112" s="37"/>
      <c r="BZ112" s="37"/>
      <c r="CA112" s="38"/>
      <c r="CB112" s="38"/>
      <c r="CC112" s="38"/>
      <c r="CD112" s="38"/>
      <c r="CE112" s="38"/>
      <c r="CF112" s="38"/>
      <c r="CG112" s="27"/>
    </row>
    <row r="113" spans="1:85" ht="12.75">
      <c r="A113" s="43">
        <v>611021</v>
      </c>
      <c r="B113" s="54" t="s">
        <v>177</v>
      </c>
      <c r="C113" s="30">
        <f t="shared" si="41"/>
        <v>90779462.4</v>
      </c>
      <c r="D113" s="47">
        <f>HLOOKUP(D11,'[1]PIVOT_TABLE_GT'!$A$2:$DV$56,32,FALSE)</f>
        <v>30541865.49</v>
      </c>
      <c r="E113" s="47">
        <f>HLOOKUP(E11,'[1]PIVOT_TABLE_GT'!$A$2:$DV$56,32,FALSE)</f>
        <v>0</v>
      </c>
      <c r="F113" s="47">
        <f>HLOOKUP(F11,'[1]PIVOT_TABLE_GT'!$A$2:$DV$56,32,FALSE)</f>
        <v>0</v>
      </c>
      <c r="G113" s="47">
        <f>HLOOKUP(G11,'[1]PIVOT_TABLE_GT'!$A$2:$DV$56,32,FALSE)</f>
        <v>2987743.3</v>
      </c>
      <c r="H113" s="47">
        <f>HLOOKUP(H11,'[1]PIVOT_TABLE_GT'!$A$2:$DV$56,32,FALSE)</f>
        <v>0</v>
      </c>
      <c r="I113" s="47">
        <f>HLOOKUP(I11,'[1]PIVOT_TABLE_GT'!$A$2:$DV$56,32,FALSE)</f>
        <v>1063170.72</v>
      </c>
      <c r="J113" s="47">
        <f>HLOOKUP(J11,'[1]PIVOT_TABLE_GT'!$A$2:$DV$56,32,FALSE)</f>
        <v>0</v>
      </c>
      <c r="K113" s="47">
        <f>HLOOKUP(K11,'[1]PIVOT_TABLE_GT'!$A$2:$DV$56,32,FALSE)</f>
        <v>0</v>
      </c>
      <c r="L113" s="47">
        <f>HLOOKUP(L11,'[1]PIVOT_TABLE_GT'!$A$2:$DV$56,32,FALSE)</f>
        <v>424534.95</v>
      </c>
      <c r="M113" s="47">
        <f>HLOOKUP(M11,'[1]PIVOT_TABLE_GT'!$A$2:$DV$56,32,FALSE)</f>
        <v>35202.69</v>
      </c>
      <c r="N113" s="47">
        <f>HLOOKUP(N11,'[1]PIVOT_TABLE_GT'!$A$2:$DV$56,32,FALSE)</f>
        <v>72696.29</v>
      </c>
      <c r="O113" s="47">
        <f>HLOOKUP(O11,'[1]PIVOT_TABLE_GT'!$A$2:$DV$56,32,FALSE)</f>
        <v>136687.64</v>
      </c>
      <c r="P113" s="47">
        <f>HLOOKUP(P11,'[1]PIVOT_TABLE_GT'!$A$2:$DV$56,32,FALSE)</f>
        <v>2772215.07</v>
      </c>
      <c r="Q113" s="47">
        <f>HLOOKUP(Q11,'[1]PIVOT_TABLE_GT'!$A$2:$DV$56,32,FALSE)</f>
        <v>20477776.56</v>
      </c>
      <c r="R113" s="47">
        <f>HLOOKUP(R11,'[1]PIVOT_TABLE_GT'!$A$2:$DV$56,32,FALSE)</f>
        <v>0</v>
      </c>
      <c r="S113" s="47">
        <f>HLOOKUP(S11,'[1]PIVOT_TABLE_GT'!$A$2:$DV$56,32,FALSE)</f>
        <v>58929.68</v>
      </c>
      <c r="T113" s="47">
        <f>HLOOKUP(T11,'[1]PIVOT_TABLE_GT'!$A$2:$DV$56,32,FALSE)</f>
        <v>1153208.1</v>
      </c>
      <c r="U113" s="47">
        <f>HLOOKUP(U11,'[1]PIVOT_TABLE_GT'!$A$2:$DV$56,32,FALSE)</f>
        <v>42070.45</v>
      </c>
      <c r="V113" s="47">
        <f>HLOOKUP(V11,'[1]PIVOT_TABLE_GT'!$A$2:$DV$56,32,FALSE)</f>
        <v>-34.98</v>
      </c>
      <c r="W113" s="47">
        <f>HLOOKUP(W11,'[1]PIVOT_TABLE_GT'!$A$2:$DV$56,32,FALSE)</f>
        <v>626806.53</v>
      </c>
      <c r="X113" s="47">
        <f>HLOOKUP(X11,'[1]PIVOT_TABLE_GT'!$A$2:$DV$56,32,FALSE)</f>
        <v>0</v>
      </c>
      <c r="Y113" s="47">
        <f>HLOOKUP(Y11,'[1]PIVOT_TABLE_GT'!$A$2:$DV$56,32,FALSE)</f>
        <v>0</v>
      </c>
      <c r="Z113" s="47">
        <f>HLOOKUP(Z11,'[1]PIVOT_TABLE_GT'!$A$2:$DV$56,32,FALSE)</f>
        <v>1482440.53</v>
      </c>
      <c r="AA113" s="47">
        <f>HLOOKUP(AA11,'[1]PIVOT_TABLE_GT'!$A$2:$DV$56,32,FALSE)</f>
        <v>0</v>
      </c>
      <c r="AB113" s="47">
        <f>HLOOKUP(AB11,'[1]PIVOT_TABLE_GT'!$A$2:$DV$56,32,FALSE)</f>
        <v>0</v>
      </c>
      <c r="AC113" s="47">
        <f>HLOOKUP(AC11,'[1]PIVOT_TABLE_GT'!$A$2:$DV$56,32,FALSE)</f>
        <v>2404386.57</v>
      </c>
      <c r="AD113" s="47">
        <f>HLOOKUP(AD11,'[1]PIVOT_TABLE_GT'!$A$2:$DV$56,32,FALSE)</f>
        <v>0</v>
      </c>
      <c r="AE113" s="47">
        <f>HLOOKUP(AE11,'[1]PIVOT_TABLE_GT'!$A$2:$DV$56,32,FALSE)</f>
        <v>0</v>
      </c>
      <c r="AF113" s="47">
        <f>HLOOKUP(AF11,'[1]PIVOT_TABLE_GT'!$A$2:$DV$56,32,FALSE)</f>
        <v>0</v>
      </c>
      <c r="AG113" s="47">
        <f>HLOOKUP(AG11,'[1]PIVOT_TABLE_GT'!$A$2:$DV$56,32,FALSE)</f>
        <v>0</v>
      </c>
      <c r="AH113" s="47">
        <f>HLOOKUP(AH11,'[1]PIVOT_TABLE_GT'!$A$2:$DV$56,32,FALSE)</f>
        <v>0</v>
      </c>
      <c r="AI113" s="47">
        <f>HLOOKUP(AI11,'[1]PIVOT_TABLE_GT'!$A$2:$DV$56,32,FALSE)</f>
        <v>0</v>
      </c>
      <c r="AJ113" s="47">
        <f>HLOOKUP(AJ11,'[1]PIVOT_TABLE_GT'!$A$2:$DV$56,32,FALSE)</f>
        <v>0</v>
      </c>
      <c r="AK113" s="47">
        <f>HLOOKUP(AK11,'[1]PIVOT_TABLE_GT'!$A$2:$DV$56,32,FALSE)</f>
        <v>0</v>
      </c>
      <c r="AL113" s="47">
        <f>HLOOKUP(AL11,'[1]PIVOT_TABLE_GT'!$A$2:$DV$56,32,FALSE)</f>
        <v>0</v>
      </c>
      <c r="AM113" s="47">
        <f>HLOOKUP(AM11,'[1]PIVOT_TABLE_GT'!$A$2:$DV$56,32,FALSE)</f>
        <v>0</v>
      </c>
      <c r="AN113" s="47">
        <f>HLOOKUP(AN11,'[1]PIVOT_TABLE_GT'!$A$2:$DV$56,32,FALSE)</f>
        <v>0</v>
      </c>
      <c r="AO113" s="47">
        <f>HLOOKUP(AO11,'[1]PIVOT_TABLE_GT'!$A$2:$DV$56,32,FALSE)</f>
        <v>0</v>
      </c>
      <c r="AP113" s="47">
        <f>HLOOKUP(AP11,'[1]PIVOT_TABLE_GT'!$A$2:$DV$56,32,FALSE)</f>
        <v>0</v>
      </c>
      <c r="AQ113" s="47">
        <f>HLOOKUP(AQ11,'[1]PIVOT_TABLE_GT'!$A$2:$DV$56,32,FALSE)</f>
        <v>0</v>
      </c>
      <c r="AR113" s="47">
        <f>HLOOKUP(AR11,'[1]PIVOT_TABLE_GT'!$A$2:$DV$56,32,FALSE)</f>
        <v>0</v>
      </c>
      <c r="AS113" s="47">
        <f>HLOOKUP(AS11,'[1]PIVOT_TABLE_GT'!$A$2:$DV$56,32,FALSE)</f>
        <v>0</v>
      </c>
      <c r="AT113" s="47">
        <f>HLOOKUP(AT11,'[1]PIVOT_TABLE_GT'!$A$2:$DV$56,32,FALSE)</f>
        <v>123946.12</v>
      </c>
      <c r="AU113" s="47">
        <f>HLOOKUP(AU11,'[1]PIVOT_TABLE_GT'!$A$2:$DV$56,32,FALSE)</f>
        <v>0</v>
      </c>
      <c r="AV113" s="47">
        <f>HLOOKUP(AV11,'[1]PIVOT_TABLE_GT'!$A$2:$DV$56,32,FALSE)</f>
        <v>0</v>
      </c>
      <c r="AW113" s="47">
        <f>HLOOKUP(AW11,'[1]PIVOT_TABLE_GT'!$A$2:$DV$56,32,FALSE)</f>
        <v>0</v>
      </c>
      <c r="AX113" s="47">
        <f>HLOOKUP(AX11,'[1]PIVOT_TABLE_GT'!$A$2:$DV$56,32,FALSE)</f>
        <v>0</v>
      </c>
      <c r="AY113" s="47">
        <f>HLOOKUP(AY11,'[1]PIVOT_TABLE_GT'!$A$2:$DV$56,32,FALSE)</f>
        <v>0</v>
      </c>
      <c r="AZ113" s="47">
        <f>HLOOKUP(AZ11,'[1]PIVOT_TABLE_GT'!$A$2:$DV$56,32,FALSE)</f>
        <v>0</v>
      </c>
      <c r="BA113" s="47">
        <f>HLOOKUP(BA11,'[1]PIVOT_TABLE_GT'!$A$2:$DV$56,32,FALSE)</f>
        <v>0</v>
      </c>
      <c r="BB113" s="47">
        <f>HLOOKUP(BB11,'[1]PIVOT_TABLE_GT'!$A$2:$DV$56,32,FALSE)</f>
        <v>0</v>
      </c>
      <c r="BC113" s="47">
        <f>HLOOKUP(BC11,'[1]PIVOT_TABLE_GT'!$A$2:$DV$56,32,FALSE)</f>
        <v>0</v>
      </c>
      <c r="BD113" s="47">
        <f>HLOOKUP(BD11,'[1]PIVOT_TABLE_GT'!$A$2:$DV$56,32,FALSE)</f>
        <v>0</v>
      </c>
      <c r="BE113" s="47">
        <f>HLOOKUP(BE11,'[1]PIVOT_TABLE_GT'!$A$2:$DV$56,32,FALSE)</f>
        <v>3741630.68</v>
      </c>
      <c r="BF113" s="47">
        <f>HLOOKUP(BF11,'[1]PIVOT_TABLE_GT'!$A$2:$DV$56,32,FALSE)</f>
        <v>5037672.76</v>
      </c>
      <c r="BG113" s="47">
        <f>HLOOKUP(BG11,'[1]PIVOT_TABLE_GT'!$A$2:$DV$56,32,FALSE)</f>
        <v>16929642</v>
      </c>
      <c r="BH113" s="47">
        <f>HLOOKUP(BH11,'[1]PIVOT_TABLE_GT'!$A$2:$DV$56,32,FALSE)</f>
        <v>574915.56</v>
      </c>
      <c r="BI113" s="47">
        <f>HLOOKUP(BI11,'[1]PIVOT_TABLE_GT'!$A$2:$DV$56,32,FALSE)</f>
        <v>0</v>
      </c>
      <c r="BJ113" s="47">
        <f>HLOOKUP(BJ11,'[1]PIVOT_TABLE_GT'!$A$2:$DV$56,32,FALSE)</f>
        <v>0</v>
      </c>
      <c r="BK113" s="47">
        <f>HLOOKUP(BK11,'[1]PIVOT_TABLE_GT'!$A$2:$DV$56,32,FALSE)</f>
        <v>21.03</v>
      </c>
      <c r="BL113" s="47">
        <f>HLOOKUP(BL11,'[1]PIVOT_TABLE_GT'!$A$2:$DV$56,32,FALSE)</f>
        <v>0</v>
      </c>
      <c r="BM113" s="47">
        <f>HLOOKUP(BM11,'[1]PIVOT_TABLE_GT'!$A$2:$DV$56,32,FALSE)</f>
        <v>0</v>
      </c>
      <c r="BN113" s="47">
        <f>HLOOKUP(BN11,'[1]PIVOT_TABLE_GT'!$A$2:$DV$56,32,FALSE)</f>
        <v>0</v>
      </c>
      <c r="BO113" s="47">
        <f>HLOOKUP(BO11,'[1]PIVOT_TABLE_GT'!$A$2:$DV$56,32,FALSE)</f>
        <v>0</v>
      </c>
      <c r="BP113" s="47">
        <f>HLOOKUP(BP11,'[1]PIVOT_TABLE_GT'!$A$2:$DV$56,32,FALSE)</f>
        <v>1411</v>
      </c>
      <c r="BQ113" s="47">
        <f>HLOOKUP(BQ11,'[1]PIVOT_TABLE_GT'!$A$2:$DV$56,32,FALSE)</f>
        <v>0</v>
      </c>
      <c r="BR113" s="47">
        <f>HLOOKUP(BR11,'[1]PIVOT_TABLE_GT'!$A$2:$DV$56,32,FALSE)</f>
        <v>0</v>
      </c>
      <c r="BS113" s="47">
        <f>HLOOKUP(BS11,'[1]PIVOT_TABLE_GT'!$A$2:$DV$56,32,FALSE)</f>
        <v>0</v>
      </c>
      <c r="BT113" s="47">
        <f>HLOOKUP(BT11,'[1]PIVOT_TABLE_GT'!$A$2:$DV$56,32,FALSE)</f>
        <v>0</v>
      </c>
      <c r="BU113" s="47">
        <f>HLOOKUP(BU11,'[1]PIVOT_TABLE_GT'!$A$2:$DV$56,32,FALSE)</f>
        <v>90523.66</v>
      </c>
      <c r="BV113" s="47">
        <f>HLOOKUP(BV11,'[1]PIVOT_TABLE_GT'!$A$2:$DV$56,32,FALSE)</f>
        <v>0</v>
      </c>
      <c r="BW113" s="47">
        <f>HLOOKUP(BW11,'[1]PIVOT_TABLE_GT'!$A$2:$DV$56,32,FALSE)</f>
        <v>0</v>
      </c>
      <c r="BX113" s="37"/>
      <c r="BY113" s="37"/>
      <c r="BZ113" s="37"/>
      <c r="CA113" s="38"/>
      <c r="CB113" s="38"/>
      <c r="CC113" s="38"/>
      <c r="CD113" s="38"/>
      <c r="CE113" s="38"/>
      <c r="CF113" s="38"/>
      <c r="CG113" s="27"/>
    </row>
    <row r="114" spans="1:85" ht="12.75">
      <c r="A114" s="43">
        <v>611022</v>
      </c>
      <c r="B114" s="54" t="s">
        <v>178</v>
      </c>
      <c r="C114" s="30">
        <f t="shared" si="41"/>
        <v>-67367794.4</v>
      </c>
      <c r="D114" s="47">
        <f>HLOOKUP(D11,'[1]PIVOT_TABLE_GT'!$A$2:$DV$56,16,FALSE)</f>
        <v>-20402816.12</v>
      </c>
      <c r="E114" s="47">
        <f>HLOOKUP(E11,'[1]PIVOT_TABLE_GT'!$A$2:$DV$56,16,FALSE)</f>
        <v>-300</v>
      </c>
      <c r="F114" s="47">
        <f>HLOOKUP(F11,'[1]PIVOT_TABLE_GT'!$A$2:$DV$56,16,FALSE)</f>
        <v>0</v>
      </c>
      <c r="G114" s="47">
        <f>HLOOKUP(G11,'[1]PIVOT_TABLE_GT'!$A$2:$DV$56,16,FALSE)</f>
        <v>-1498204.56</v>
      </c>
      <c r="H114" s="47">
        <f>HLOOKUP(H11,'[1]PIVOT_TABLE_GT'!$A$2:$DV$56,16,FALSE)</f>
        <v>0</v>
      </c>
      <c r="I114" s="47">
        <f>HLOOKUP(I11,'[1]PIVOT_TABLE_GT'!$A$2:$DV$56,16,FALSE)</f>
        <v>-414312.6</v>
      </c>
      <c r="J114" s="47">
        <f>HLOOKUP(J11,'[1]PIVOT_TABLE_GT'!$A$2:$DV$56,16,FALSE)</f>
        <v>0</v>
      </c>
      <c r="K114" s="47">
        <f>HLOOKUP(K11,'[1]PIVOT_TABLE_GT'!$A$2:$DV$56,16,FALSE)</f>
        <v>0</v>
      </c>
      <c r="L114" s="47">
        <f>HLOOKUP(L11,'[1]PIVOT_TABLE_GT'!$A$2:$DV$56,16,FALSE)</f>
        <v>-511084.1</v>
      </c>
      <c r="M114" s="47">
        <f>HLOOKUP(M11,'[1]PIVOT_TABLE_GT'!$A$2:$DV$56,16,FALSE)</f>
        <v>-63879.8</v>
      </c>
      <c r="N114" s="47">
        <f>HLOOKUP(N11,'[1]PIVOT_TABLE_GT'!$A$2:$DV$56,16,FALSE)</f>
        <v>-129641.03</v>
      </c>
      <c r="O114" s="47">
        <f>HLOOKUP(O11,'[1]PIVOT_TABLE_GT'!$A$2:$DV$56,16,FALSE)</f>
        <v>-134035.87</v>
      </c>
      <c r="P114" s="47">
        <f>HLOOKUP(P11,'[1]PIVOT_TABLE_GT'!$A$2:$DV$56,16,FALSE)</f>
        <v>-1175130.45</v>
      </c>
      <c r="Q114" s="47">
        <f>HLOOKUP(Q11,'[1]PIVOT_TABLE_GT'!$A$2:$DV$56,16,FALSE)</f>
        <v>-16492847.52</v>
      </c>
      <c r="R114" s="47">
        <f>HLOOKUP(R11,'[1]PIVOT_TABLE_GT'!$A$2:$DV$56,16,FALSE)</f>
        <v>0</v>
      </c>
      <c r="S114" s="47">
        <f>HLOOKUP(S11,'[1]PIVOT_TABLE_GT'!$A$2:$DV$56,16,FALSE)</f>
        <v>-21813.39</v>
      </c>
      <c r="T114" s="47">
        <f>HLOOKUP(T11,'[1]PIVOT_TABLE_GT'!$A$2:$DV$56,16,FALSE)</f>
        <v>-404586.06</v>
      </c>
      <c r="U114" s="47">
        <f>HLOOKUP(U11,'[1]PIVOT_TABLE_GT'!$A$2:$DV$56,16,FALSE)</f>
        <v>0</v>
      </c>
      <c r="V114" s="47">
        <f>HLOOKUP(V11,'[1]PIVOT_TABLE_GT'!$A$2:$DV$56,16,FALSE)</f>
        <v>0</v>
      </c>
      <c r="W114" s="47">
        <f>HLOOKUP(W11,'[1]PIVOT_TABLE_GT'!$A$2:$DV$56,16,FALSE)</f>
        <v>-524694.63</v>
      </c>
      <c r="X114" s="47">
        <f>HLOOKUP(X11,'[1]PIVOT_TABLE_GT'!$A$2:$DV$56,16,FALSE)</f>
        <v>0</v>
      </c>
      <c r="Y114" s="47">
        <f>HLOOKUP(Y11,'[1]PIVOT_TABLE_GT'!$A$2:$DV$56,16,FALSE)</f>
        <v>0</v>
      </c>
      <c r="Z114" s="47">
        <f>HLOOKUP(Z11,'[1]PIVOT_TABLE_GT'!$A$2:$DV$56,16,FALSE)</f>
        <v>-582144.71</v>
      </c>
      <c r="AA114" s="47">
        <f>HLOOKUP(AA11,'[1]PIVOT_TABLE_GT'!$A$2:$DV$56,16,FALSE)</f>
        <v>0</v>
      </c>
      <c r="AB114" s="47">
        <f>HLOOKUP(AB11,'[1]PIVOT_TABLE_GT'!$A$2:$DV$56,16,FALSE)</f>
        <v>0</v>
      </c>
      <c r="AC114" s="47">
        <f>HLOOKUP(AC11,'[1]PIVOT_TABLE_GT'!$A$2:$DV$56,16,FALSE)</f>
        <v>-2168336.87</v>
      </c>
      <c r="AD114" s="47">
        <f>HLOOKUP(AD11,'[1]PIVOT_TABLE_GT'!$A$2:$DV$56,16,FALSE)</f>
        <v>0</v>
      </c>
      <c r="AE114" s="47">
        <f>HLOOKUP(AE11,'[1]PIVOT_TABLE_GT'!$A$2:$DV$56,16,FALSE)</f>
        <v>0</v>
      </c>
      <c r="AF114" s="47">
        <f>HLOOKUP(AF11,'[1]PIVOT_TABLE_GT'!$A$2:$DV$56,16,FALSE)</f>
        <v>0</v>
      </c>
      <c r="AG114" s="47">
        <f>HLOOKUP(AG11,'[1]PIVOT_TABLE_GT'!$A$2:$DV$56,16,FALSE)</f>
        <v>0</v>
      </c>
      <c r="AH114" s="47">
        <f>HLOOKUP(AH11,'[1]PIVOT_TABLE_GT'!$A$2:$DV$56,16,FALSE)</f>
        <v>0</v>
      </c>
      <c r="AI114" s="47">
        <f>HLOOKUP(AI11,'[1]PIVOT_TABLE_GT'!$A$2:$DV$56,16,FALSE)</f>
        <v>0</v>
      </c>
      <c r="AJ114" s="47">
        <f>HLOOKUP(AJ11,'[1]PIVOT_TABLE_GT'!$A$2:$DV$56,16,FALSE)</f>
        <v>0</v>
      </c>
      <c r="AK114" s="47">
        <f>HLOOKUP(AK11,'[1]PIVOT_TABLE_GT'!$A$2:$DV$56,16,FALSE)</f>
        <v>0</v>
      </c>
      <c r="AL114" s="47">
        <f>HLOOKUP(AL11,'[1]PIVOT_TABLE_GT'!$A$2:$DV$56,16,FALSE)</f>
        <v>0</v>
      </c>
      <c r="AM114" s="47">
        <f>HLOOKUP(AM11,'[1]PIVOT_TABLE_GT'!$A$2:$DV$56,16,FALSE)</f>
        <v>0</v>
      </c>
      <c r="AN114" s="47">
        <f>HLOOKUP(AN11,'[1]PIVOT_TABLE_GT'!$A$2:$DV$56,16,FALSE)</f>
        <v>0</v>
      </c>
      <c r="AO114" s="47">
        <f>HLOOKUP(AO11,'[1]PIVOT_TABLE_GT'!$A$2:$DV$56,16,FALSE)</f>
        <v>0</v>
      </c>
      <c r="AP114" s="47">
        <f>HLOOKUP(AP11,'[1]PIVOT_TABLE_GT'!$A$2:$DV$56,16,FALSE)</f>
        <v>0</v>
      </c>
      <c r="AQ114" s="47">
        <f>HLOOKUP(AQ11,'[1]PIVOT_TABLE_GT'!$A$2:$DV$56,16,FALSE)</f>
        <v>0</v>
      </c>
      <c r="AR114" s="47">
        <f>HLOOKUP(AR11,'[1]PIVOT_TABLE_GT'!$A$2:$DV$56,16,FALSE)</f>
        <v>0</v>
      </c>
      <c r="AS114" s="47">
        <f>HLOOKUP(AS11,'[1]PIVOT_TABLE_GT'!$A$2:$DV$56,16,FALSE)</f>
        <v>0</v>
      </c>
      <c r="AT114" s="47">
        <f>HLOOKUP(AT11,'[1]PIVOT_TABLE_GT'!$A$2:$DV$56,16,FALSE)</f>
        <v>-26545.07</v>
      </c>
      <c r="AU114" s="47">
        <f>HLOOKUP(AU11,'[1]PIVOT_TABLE_GT'!$A$2:$DV$56,16,FALSE)</f>
        <v>0</v>
      </c>
      <c r="AV114" s="47">
        <f>HLOOKUP(AV11,'[1]PIVOT_TABLE_GT'!$A$2:$DV$56,16,FALSE)</f>
        <v>0</v>
      </c>
      <c r="AW114" s="47">
        <f>HLOOKUP(AW11,'[1]PIVOT_TABLE_GT'!$A$2:$DV$56,16,FALSE)</f>
        <v>0</v>
      </c>
      <c r="AX114" s="47">
        <f>HLOOKUP(AX11,'[1]PIVOT_TABLE_GT'!$A$2:$DV$56,16,FALSE)</f>
        <v>0</v>
      </c>
      <c r="AY114" s="47">
        <f>HLOOKUP(AY11,'[1]PIVOT_TABLE_GT'!$A$2:$DV$56,16,FALSE)</f>
        <v>0</v>
      </c>
      <c r="AZ114" s="47">
        <f>HLOOKUP(AZ11,'[1]PIVOT_TABLE_GT'!$A$2:$DV$56,16,FALSE)</f>
        <v>0</v>
      </c>
      <c r="BA114" s="47">
        <f>HLOOKUP(BA11,'[1]PIVOT_TABLE_GT'!$A$2:$DV$56,16,FALSE)</f>
        <v>0</v>
      </c>
      <c r="BB114" s="47">
        <f>HLOOKUP(BB11,'[1]PIVOT_TABLE_GT'!$A$2:$DV$56,16,FALSE)</f>
        <v>0</v>
      </c>
      <c r="BC114" s="47">
        <f>HLOOKUP(BC11,'[1]PIVOT_TABLE_GT'!$A$2:$DV$56,16,FALSE)</f>
        <v>-0.14</v>
      </c>
      <c r="BD114" s="47">
        <f>HLOOKUP(BD11,'[1]PIVOT_TABLE_GT'!$A$2:$DV$56,16,FALSE)</f>
        <v>0</v>
      </c>
      <c r="BE114" s="47">
        <f>HLOOKUP(BE11,'[1]PIVOT_TABLE_GT'!$A$2:$DV$56,16,FALSE)</f>
        <v>-2512882.97</v>
      </c>
      <c r="BF114" s="47">
        <f>HLOOKUP(BF11,'[1]PIVOT_TABLE_GT'!$A$2:$DV$56,16,FALSE)</f>
        <v>-6948755.47</v>
      </c>
      <c r="BG114" s="47">
        <f>HLOOKUP(BG11,'[1]PIVOT_TABLE_GT'!$A$2:$DV$56,16,FALSE)</f>
        <v>-12963348.9</v>
      </c>
      <c r="BH114" s="47">
        <f>HLOOKUP(BH11,'[1]PIVOT_TABLE_GT'!$A$2:$DV$56,16,FALSE)</f>
        <v>-308264</v>
      </c>
      <c r="BI114" s="47">
        <f>HLOOKUP(BI11,'[1]PIVOT_TABLE_GT'!$A$2:$DV$56,16,FALSE)</f>
        <v>0</v>
      </c>
      <c r="BJ114" s="47">
        <f>HLOOKUP(BJ11,'[1]PIVOT_TABLE_GT'!$A$2:$DV$56,16,FALSE)</f>
        <v>0</v>
      </c>
      <c r="BK114" s="47">
        <f>HLOOKUP(BK11,'[1]PIVOT_TABLE_GT'!$A$2:$DV$56,16,FALSE)</f>
        <v>143.13</v>
      </c>
      <c r="BL114" s="47">
        <f>HLOOKUP(BL11,'[1]PIVOT_TABLE_GT'!$A$2:$DV$56,16,FALSE)</f>
        <v>0</v>
      </c>
      <c r="BM114" s="47">
        <f>HLOOKUP(BM11,'[1]PIVOT_TABLE_GT'!$A$2:$DV$56,16,FALSE)</f>
        <v>0</v>
      </c>
      <c r="BN114" s="47">
        <f>HLOOKUP(BN11,'[1]PIVOT_TABLE_GT'!$A$2:$DV$56,16,FALSE)</f>
        <v>0</v>
      </c>
      <c r="BO114" s="47">
        <f>HLOOKUP(BO11,'[1]PIVOT_TABLE_GT'!$A$2:$DV$56,16,FALSE)</f>
        <v>0</v>
      </c>
      <c r="BP114" s="47">
        <f>HLOOKUP(BP11,'[1]PIVOT_TABLE_GT'!$A$2:$DV$56,16,FALSE)</f>
        <v>1058.39</v>
      </c>
      <c r="BQ114" s="47">
        <f>HLOOKUP(BQ11,'[1]PIVOT_TABLE_GT'!$A$2:$DV$56,16,FALSE)</f>
        <v>0</v>
      </c>
      <c r="BR114" s="47">
        <f>HLOOKUP(BR11,'[1]PIVOT_TABLE_GT'!$A$2:$DV$56,16,FALSE)</f>
        <v>0</v>
      </c>
      <c r="BS114" s="47">
        <f>HLOOKUP(BS11,'[1]PIVOT_TABLE_GT'!$A$2:$DV$56,16,FALSE)</f>
        <v>0</v>
      </c>
      <c r="BT114" s="47">
        <f>HLOOKUP(BT11,'[1]PIVOT_TABLE_GT'!$A$2:$DV$56,16,FALSE)</f>
        <v>0</v>
      </c>
      <c r="BU114" s="47">
        <f>HLOOKUP(BU11,'[1]PIVOT_TABLE_GT'!$A$2:$DV$56,16,FALSE)</f>
        <v>-85371.66</v>
      </c>
      <c r="BV114" s="47">
        <f>HLOOKUP(BV11,'[1]PIVOT_TABLE_GT'!$A$2:$DV$56,16,FALSE)</f>
        <v>0</v>
      </c>
      <c r="BW114" s="47">
        <f>HLOOKUP(BW11,'[1]PIVOT_TABLE_GT'!$A$2:$DV$56,16,FALSE)</f>
        <v>0</v>
      </c>
      <c r="BX114" s="37"/>
      <c r="BY114" s="37"/>
      <c r="BZ114" s="37"/>
      <c r="CA114" s="38"/>
      <c r="CB114" s="38"/>
      <c r="CC114" s="38"/>
      <c r="CD114" s="38"/>
      <c r="CE114" s="38"/>
      <c r="CF114" s="38"/>
      <c r="CG114" s="27"/>
    </row>
    <row r="115" spans="1:85" ht="12.75">
      <c r="A115" s="33">
        <v>612</v>
      </c>
      <c r="B115" s="34" t="s">
        <v>179</v>
      </c>
      <c r="C115" s="35">
        <f t="shared" si="41"/>
        <v>0</v>
      </c>
      <c r="D115" s="36">
        <f>D116+D119</f>
        <v>0</v>
      </c>
      <c r="E115" s="57">
        <f aca="true" t="shared" si="62" ref="E115:BQ115">E116+E119</f>
        <v>0</v>
      </c>
      <c r="F115" s="57">
        <f t="shared" si="62"/>
        <v>0</v>
      </c>
      <c r="G115" s="57">
        <f t="shared" si="62"/>
        <v>0</v>
      </c>
      <c r="H115" s="57">
        <f t="shared" si="62"/>
        <v>0</v>
      </c>
      <c r="I115" s="57">
        <f t="shared" si="62"/>
        <v>0</v>
      </c>
      <c r="J115" s="57">
        <f t="shared" si="62"/>
        <v>0</v>
      </c>
      <c r="K115" s="57">
        <f t="shared" si="62"/>
        <v>0</v>
      </c>
      <c r="L115" s="57">
        <f t="shared" si="62"/>
        <v>0</v>
      </c>
      <c r="M115" s="57">
        <f t="shared" si="62"/>
        <v>0</v>
      </c>
      <c r="N115" s="57">
        <f t="shared" si="62"/>
        <v>0</v>
      </c>
      <c r="O115" s="57">
        <f t="shared" si="62"/>
        <v>0</v>
      </c>
      <c r="P115" s="57">
        <f t="shared" si="62"/>
        <v>0</v>
      </c>
      <c r="Q115" s="57">
        <f t="shared" si="62"/>
        <v>0</v>
      </c>
      <c r="R115" s="57">
        <f t="shared" si="62"/>
        <v>0</v>
      </c>
      <c r="S115" s="57">
        <f t="shared" si="62"/>
        <v>0</v>
      </c>
      <c r="T115" s="57">
        <f t="shared" si="62"/>
        <v>0</v>
      </c>
      <c r="U115" s="57">
        <f t="shared" si="62"/>
        <v>0</v>
      </c>
      <c r="V115" s="57">
        <f t="shared" si="62"/>
        <v>0</v>
      </c>
      <c r="W115" s="57">
        <f t="shared" si="62"/>
        <v>0</v>
      </c>
      <c r="X115" s="57">
        <f t="shared" si="62"/>
        <v>0</v>
      </c>
      <c r="Y115" s="57">
        <f t="shared" si="62"/>
        <v>0</v>
      </c>
      <c r="Z115" s="57">
        <f t="shared" si="62"/>
        <v>0</v>
      </c>
      <c r="AA115" s="57">
        <f t="shared" si="62"/>
        <v>0</v>
      </c>
      <c r="AB115" s="57">
        <f t="shared" si="62"/>
        <v>0</v>
      </c>
      <c r="AC115" s="57">
        <f t="shared" si="62"/>
        <v>0</v>
      </c>
      <c r="AD115" s="57">
        <f t="shared" si="62"/>
        <v>0</v>
      </c>
      <c r="AE115" s="57">
        <f t="shared" si="62"/>
        <v>0</v>
      </c>
      <c r="AF115" s="57">
        <f t="shared" si="62"/>
        <v>0</v>
      </c>
      <c r="AG115" s="57">
        <f>AG116+AG119</f>
        <v>0</v>
      </c>
      <c r="AH115" s="57">
        <f>AH116+AH119</f>
        <v>0</v>
      </c>
      <c r="AI115" s="57">
        <f>AI116+AI119</f>
        <v>0</v>
      </c>
      <c r="AJ115" s="57">
        <f t="shared" si="62"/>
        <v>0</v>
      </c>
      <c r="AK115" s="57">
        <f t="shared" si="62"/>
        <v>0</v>
      </c>
      <c r="AL115" s="57">
        <f t="shared" si="62"/>
        <v>0</v>
      </c>
      <c r="AM115" s="57">
        <f>AM116+AM119</f>
        <v>0</v>
      </c>
      <c r="AN115" s="57">
        <f t="shared" si="62"/>
        <v>0</v>
      </c>
      <c r="AO115" s="57">
        <f>AO116+AO119</f>
        <v>0</v>
      </c>
      <c r="AP115" s="57">
        <f>AP116+AP119</f>
        <v>0</v>
      </c>
      <c r="AQ115" s="57">
        <f>AQ116+AQ119</f>
        <v>0</v>
      </c>
      <c r="AR115" s="57">
        <f t="shared" si="62"/>
        <v>0</v>
      </c>
      <c r="AS115" s="57">
        <f t="shared" si="62"/>
        <v>0</v>
      </c>
      <c r="AT115" s="57">
        <f t="shared" si="62"/>
        <v>0</v>
      </c>
      <c r="AU115" s="57">
        <f t="shared" si="62"/>
        <v>0</v>
      </c>
      <c r="AV115" s="57">
        <f t="shared" si="62"/>
        <v>0</v>
      </c>
      <c r="AW115" s="57">
        <f t="shared" si="62"/>
        <v>0</v>
      </c>
      <c r="AX115" s="57">
        <f t="shared" si="62"/>
        <v>0</v>
      </c>
      <c r="AY115" s="57">
        <f t="shared" si="62"/>
        <v>0</v>
      </c>
      <c r="AZ115" s="57">
        <f t="shared" si="62"/>
        <v>0</v>
      </c>
      <c r="BA115" s="57">
        <f t="shared" si="62"/>
        <v>0</v>
      </c>
      <c r="BB115" s="57">
        <f t="shared" si="62"/>
        <v>0</v>
      </c>
      <c r="BC115" s="57">
        <f t="shared" si="62"/>
        <v>0</v>
      </c>
      <c r="BD115" s="57">
        <f>BD116+BD119</f>
        <v>0</v>
      </c>
      <c r="BE115" s="57">
        <f t="shared" si="62"/>
        <v>0</v>
      </c>
      <c r="BF115" s="57">
        <f t="shared" si="62"/>
        <v>0</v>
      </c>
      <c r="BG115" s="57">
        <f t="shared" si="62"/>
        <v>0</v>
      </c>
      <c r="BH115" s="57">
        <f t="shared" si="62"/>
        <v>0</v>
      </c>
      <c r="BI115" s="57">
        <f t="shared" si="62"/>
        <v>0</v>
      </c>
      <c r="BJ115" s="57">
        <f>BJ116+BJ119</f>
        <v>0</v>
      </c>
      <c r="BK115" s="57">
        <f t="shared" si="62"/>
        <v>0</v>
      </c>
      <c r="BL115" s="57">
        <f t="shared" si="62"/>
        <v>0</v>
      </c>
      <c r="BM115" s="57">
        <f t="shared" si="62"/>
        <v>0</v>
      </c>
      <c r="BN115" s="57">
        <f t="shared" si="62"/>
        <v>0</v>
      </c>
      <c r="BO115" s="57">
        <f t="shared" si="62"/>
        <v>0</v>
      </c>
      <c r="BP115" s="58">
        <f t="shared" si="62"/>
        <v>0</v>
      </c>
      <c r="BQ115" s="58">
        <f t="shared" si="62"/>
        <v>0</v>
      </c>
      <c r="BR115" s="58">
        <f aca="true" t="shared" si="63" ref="BR115:BW115">BR116+BR119</f>
        <v>0</v>
      </c>
      <c r="BS115" s="58">
        <f t="shared" si="63"/>
        <v>0</v>
      </c>
      <c r="BT115" s="58">
        <f t="shared" si="63"/>
        <v>0</v>
      </c>
      <c r="BU115" s="58">
        <f t="shared" si="63"/>
        <v>0</v>
      </c>
      <c r="BV115" s="57">
        <f t="shared" si="63"/>
        <v>0</v>
      </c>
      <c r="BW115" s="57">
        <f t="shared" si="63"/>
        <v>0</v>
      </c>
      <c r="BX115" s="37"/>
      <c r="BY115" s="37"/>
      <c r="BZ115" s="37"/>
      <c r="CA115" s="38"/>
      <c r="CB115" s="38"/>
      <c r="CC115" s="38"/>
      <c r="CD115" s="38"/>
      <c r="CE115" s="38"/>
      <c r="CF115" s="38"/>
      <c r="CG115" s="27"/>
    </row>
    <row r="116" spans="1:85" ht="12.75">
      <c r="A116" s="39">
        <v>61201</v>
      </c>
      <c r="B116" s="40" t="s">
        <v>180</v>
      </c>
      <c r="C116" s="41">
        <f t="shared" si="41"/>
        <v>0</v>
      </c>
      <c r="D116" s="51">
        <f>D117+D118</f>
        <v>0</v>
      </c>
      <c r="E116" s="52">
        <f aca="true" t="shared" si="64" ref="E116:BQ116">E117+E118</f>
        <v>0</v>
      </c>
      <c r="F116" s="52">
        <f t="shared" si="64"/>
        <v>0</v>
      </c>
      <c r="G116" s="52">
        <f t="shared" si="64"/>
        <v>0</v>
      </c>
      <c r="H116" s="52">
        <f t="shared" si="64"/>
        <v>0</v>
      </c>
      <c r="I116" s="52">
        <f t="shared" si="64"/>
        <v>0</v>
      </c>
      <c r="J116" s="52">
        <f t="shared" si="64"/>
        <v>0</v>
      </c>
      <c r="K116" s="52">
        <f t="shared" si="64"/>
        <v>0</v>
      </c>
      <c r="L116" s="52">
        <f t="shared" si="64"/>
        <v>0</v>
      </c>
      <c r="M116" s="52">
        <f t="shared" si="64"/>
        <v>0</v>
      </c>
      <c r="N116" s="52">
        <f t="shared" si="64"/>
        <v>0</v>
      </c>
      <c r="O116" s="52">
        <f t="shared" si="64"/>
        <v>0</v>
      </c>
      <c r="P116" s="52">
        <f t="shared" si="64"/>
        <v>0</v>
      </c>
      <c r="Q116" s="52">
        <f t="shared" si="64"/>
        <v>0</v>
      </c>
      <c r="R116" s="52">
        <f t="shared" si="64"/>
        <v>0</v>
      </c>
      <c r="S116" s="52">
        <f t="shared" si="64"/>
        <v>0</v>
      </c>
      <c r="T116" s="52">
        <f t="shared" si="64"/>
        <v>0</v>
      </c>
      <c r="U116" s="52">
        <f t="shared" si="64"/>
        <v>0</v>
      </c>
      <c r="V116" s="52">
        <f t="shared" si="64"/>
        <v>0</v>
      </c>
      <c r="W116" s="52">
        <f t="shared" si="64"/>
        <v>0</v>
      </c>
      <c r="X116" s="52">
        <f t="shared" si="64"/>
        <v>0</v>
      </c>
      <c r="Y116" s="52">
        <f t="shared" si="64"/>
        <v>0</v>
      </c>
      <c r="Z116" s="52">
        <f t="shared" si="64"/>
        <v>0</v>
      </c>
      <c r="AA116" s="52">
        <f t="shared" si="64"/>
        <v>0</v>
      </c>
      <c r="AB116" s="52">
        <f t="shared" si="64"/>
        <v>0</v>
      </c>
      <c r="AC116" s="52">
        <f t="shared" si="64"/>
        <v>0</v>
      </c>
      <c r="AD116" s="52">
        <f t="shared" si="64"/>
        <v>0</v>
      </c>
      <c r="AE116" s="52">
        <f t="shared" si="64"/>
        <v>0</v>
      </c>
      <c r="AF116" s="52">
        <f t="shared" si="64"/>
        <v>0</v>
      </c>
      <c r="AG116" s="52">
        <f>AG117+AG118</f>
        <v>0</v>
      </c>
      <c r="AH116" s="52">
        <f>AH117+AH118</f>
        <v>0</v>
      </c>
      <c r="AI116" s="52">
        <f>AI117+AI118</f>
        <v>0</v>
      </c>
      <c r="AJ116" s="52">
        <f t="shared" si="64"/>
        <v>0</v>
      </c>
      <c r="AK116" s="52">
        <f t="shared" si="64"/>
        <v>0</v>
      </c>
      <c r="AL116" s="52">
        <f t="shared" si="64"/>
        <v>0</v>
      </c>
      <c r="AM116" s="52">
        <f>AM117+AM118</f>
        <v>0</v>
      </c>
      <c r="AN116" s="52">
        <f t="shared" si="64"/>
        <v>0</v>
      </c>
      <c r="AO116" s="52">
        <f>AO117+AO118</f>
        <v>0</v>
      </c>
      <c r="AP116" s="52">
        <f>AP117+AP118</f>
        <v>0</v>
      </c>
      <c r="AQ116" s="52">
        <f>AQ117+AQ118</f>
        <v>0</v>
      </c>
      <c r="AR116" s="52">
        <f t="shared" si="64"/>
        <v>0</v>
      </c>
      <c r="AS116" s="52">
        <f t="shared" si="64"/>
        <v>0</v>
      </c>
      <c r="AT116" s="52">
        <f t="shared" si="64"/>
        <v>0</v>
      </c>
      <c r="AU116" s="52">
        <f t="shared" si="64"/>
        <v>0</v>
      </c>
      <c r="AV116" s="52">
        <f t="shared" si="64"/>
        <v>0</v>
      </c>
      <c r="AW116" s="52">
        <f t="shared" si="64"/>
        <v>0</v>
      </c>
      <c r="AX116" s="52">
        <f t="shared" si="64"/>
        <v>0</v>
      </c>
      <c r="AY116" s="52">
        <f t="shared" si="64"/>
        <v>0</v>
      </c>
      <c r="AZ116" s="52">
        <f t="shared" si="64"/>
        <v>0</v>
      </c>
      <c r="BA116" s="52">
        <f t="shared" si="64"/>
        <v>0</v>
      </c>
      <c r="BB116" s="52">
        <f t="shared" si="64"/>
        <v>0</v>
      </c>
      <c r="BC116" s="52">
        <f t="shared" si="64"/>
        <v>0</v>
      </c>
      <c r="BD116" s="52">
        <f>BD117+BD118</f>
        <v>0</v>
      </c>
      <c r="BE116" s="52">
        <f t="shared" si="64"/>
        <v>0</v>
      </c>
      <c r="BF116" s="52">
        <f t="shared" si="64"/>
        <v>0</v>
      </c>
      <c r="BG116" s="52">
        <f t="shared" si="64"/>
        <v>0</v>
      </c>
      <c r="BH116" s="52">
        <f t="shared" si="64"/>
        <v>0</v>
      </c>
      <c r="BI116" s="52">
        <f t="shared" si="64"/>
        <v>0</v>
      </c>
      <c r="BJ116" s="52">
        <f>BJ117+BJ118</f>
        <v>0</v>
      </c>
      <c r="BK116" s="52">
        <f t="shared" si="64"/>
        <v>0</v>
      </c>
      <c r="BL116" s="52">
        <f t="shared" si="64"/>
        <v>0</v>
      </c>
      <c r="BM116" s="52">
        <f t="shared" si="64"/>
        <v>0</v>
      </c>
      <c r="BN116" s="52">
        <f t="shared" si="64"/>
        <v>0</v>
      </c>
      <c r="BO116" s="52">
        <f t="shared" si="64"/>
        <v>0</v>
      </c>
      <c r="BP116" s="53">
        <f t="shared" si="64"/>
        <v>0</v>
      </c>
      <c r="BQ116" s="53">
        <f t="shared" si="64"/>
        <v>0</v>
      </c>
      <c r="BR116" s="53">
        <f aca="true" t="shared" si="65" ref="BR116:BW116">BR117+BR118</f>
        <v>0</v>
      </c>
      <c r="BS116" s="53">
        <f t="shared" si="65"/>
        <v>0</v>
      </c>
      <c r="BT116" s="53">
        <f t="shared" si="65"/>
        <v>0</v>
      </c>
      <c r="BU116" s="53">
        <f t="shared" si="65"/>
        <v>0</v>
      </c>
      <c r="BV116" s="52">
        <f t="shared" si="65"/>
        <v>0</v>
      </c>
      <c r="BW116" s="52">
        <f t="shared" si="65"/>
        <v>0</v>
      </c>
      <c r="BX116" s="37"/>
      <c r="BY116" s="37"/>
      <c r="BZ116" s="37"/>
      <c r="CA116" s="38"/>
      <c r="CB116" s="38"/>
      <c r="CC116" s="38"/>
      <c r="CD116" s="38"/>
      <c r="CE116" s="38"/>
      <c r="CF116" s="38"/>
      <c r="CG116" s="27"/>
    </row>
    <row r="117" spans="1:85" ht="12.75">
      <c r="A117" s="43">
        <v>612011</v>
      </c>
      <c r="B117" s="54" t="s">
        <v>181</v>
      </c>
      <c r="C117" s="30">
        <f t="shared" si="41"/>
        <v>0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6"/>
      <c r="BW117" s="56"/>
      <c r="BX117" s="37"/>
      <c r="BY117" s="37"/>
      <c r="BZ117" s="37"/>
      <c r="CA117" s="38"/>
      <c r="CB117" s="38"/>
      <c r="CC117" s="38"/>
      <c r="CD117" s="38"/>
      <c r="CE117" s="38"/>
      <c r="CF117" s="38"/>
      <c r="CG117" s="27"/>
    </row>
    <row r="118" spans="1:85" ht="12.75">
      <c r="A118" s="43">
        <v>612012</v>
      </c>
      <c r="B118" s="54" t="s">
        <v>182</v>
      </c>
      <c r="C118" s="30">
        <f t="shared" si="41"/>
        <v>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6"/>
      <c r="BW118" s="56"/>
      <c r="BX118" s="37"/>
      <c r="BY118" s="37"/>
      <c r="BZ118" s="37"/>
      <c r="CA118" s="38"/>
      <c r="CB118" s="38"/>
      <c r="CC118" s="38"/>
      <c r="CD118" s="38"/>
      <c r="CE118" s="38"/>
      <c r="CF118" s="38"/>
      <c r="CG118" s="27"/>
    </row>
    <row r="119" spans="1:85" ht="12.75">
      <c r="A119" s="39">
        <v>61202</v>
      </c>
      <c r="B119" s="40" t="s">
        <v>183</v>
      </c>
      <c r="C119" s="41">
        <f t="shared" si="41"/>
        <v>0</v>
      </c>
      <c r="D119" s="51">
        <f>D120+D121</f>
        <v>0</v>
      </c>
      <c r="E119" s="52">
        <f aca="true" t="shared" si="66" ref="E119:BQ119">E120+E121</f>
        <v>0</v>
      </c>
      <c r="F119" s="52">
        <f t="shared" si="66"/>
        <v>0</v>
      </c>
      <c r="G119" s="52">
        <f t="shared" si="66"/>
        <v>0</v>
      </c>
      <c r="H119" s="52">
        <f t="shared" si="66"/>
        <v>0</v>
      </c>
      <c r="I119" s="52">
        <f t="shared" si="66"/>
        <v>0</v>
      </c>
      <c r="J119" s="52">
        <f t="shared" si="66"/>
        <v>0</v>
      </c>
      <c r="K119" s="52">
        <f t="shared" si="66"/>
        <v>0</v>
      </c>
      <c r="L119" s="52">
        <f t="shared" si="66"/>
        <v>0</v>
      </c>
      <c r="M119" s="52">
        <f t="shared" si="66"/>
        <v>0</v>
      </c>
      <c r="N119" s="52">
        <f t="shared" si="66"/>
        <v>0</v>
      </c>
      <c r="O119" s="52">
        <f t="shared" si="66"/>
        <v>0</v>
      </c>
      <c r="P119" s="52">
        <f t="shared" si="66"/>
        <v>0</v>
      </c>
      <c r="Q119" s="52">
        <f t="shared" si="66"/>
        <v>0</v>
      </c>
      <c r="R119" s="52">
        <f t="shared" si="66"/>
        <v>0</v>
      </c>
      <c r="S119" s="52">
        <f t="shared" si="66"/>
        <v>0</v>
      </c>
      <c r="T119" s="52">
        <f t="shared" si="66"/>
        <v>0</v>
      </c>
      <c r="U119" s="52">
        <f t="shared" si="66"/>
        <v>0</v>
      </c>
      <c r="V119" s="52">
        <f t="shared" si="66"/>
        <v>0</v>
      </c>
      <c r="W119" s="52">
        <f t="shared" si="66"/>
        <v>0</v>
      </c>
      <c r="X119" s="52">
        <f t="shared" si="66"/>
        <v>0</v>
      </c>
      <c r="Y119" s="52">
        <f t="shared" si="66"/>
        <v>0</v>
      </c>
      <c r="Z119" s="52">
        <f t="shared" si="66"/>
        <v>0</v>
      </c>
      <c r="AA119" s="52">
        <f t="shared" si="66"/>
        <v>0</v>
      </c>
      <c r="AB119" s="52">
        <f t="shared" si="66"/>
        <v>0</v>
      </c>
      <c r="AC119" s="52">
        <f t="shared" si="66"/>
        <v>0</v>
      </c>
      <c r="AD119" s="52">
        <f t="shared" si="66"/>
        <v>0</v>
      </c>
      <c r="AE119" s="52">
        <f t="shared" si="66"/>
        <v>0</v>
      </c>
      <c r="AF119" s="52">
        <f t="shared" si="66"/>
        <v>0</v>
      </c>
      <c r="AG119" s="52">
        <f>AG120+AG121</f>
        <v>0</v>
      </c>
      <c r="AH119" s="52">
        <f>AH120+AH121</f>
        <v>0</v>
      </c>
      <c r="AI119" s="52">
        <f>AI120+AI121</f>
        <v>0</v>
      </c>
      <c r="AJ119" s="52">
        <f t="shared" si="66"/>
        <v>0</v>
      </c>
      <c r="AK119" s="52">
        <f t="shared" si="66"/>
        <v>0</v>
      </c>
      <c r="AL119" s="52">
        <f t="shared" si="66"/>
        <v>0</v>
      </c>
      <c r="AM119" s="52">
        <f>AM120+AM121</f>
        <v>0</v>
      </c>
      <c r="AN119" s="52">
        <f t="shared" si="66"/>
        <v>0</v>
      </c>
      <c r="AO119" s="52">
        <f>AO120+AO121</f>
        <v>0</v>
      </c>
      <c r="AP119" s="52">
        <f>AP120+AP121</f>
        <v>0</v>
      </c>
      <c r="AQ119" s="52">
        <f>AQ120+AQ121</f>
        <v>0</v>
      </c>
      <c r="AR119" s="52">
        <f t="shared" si="66"/>
        <v>0</v>
      </c>
      <c r="AS119" s="52">
        <f t="shared" si="66"/>
        <v>0</v>
      </c>
      <c r="AT119" s="52">
        <f t="shared" si="66"/>
        <v>0</v>
      </c>
      <c r="AU119" s="52">
        <f t="shared" si="66"/>
        <v>0</v>
      </c>
      <c r="AV119" s="52">
        <f t="shared" si="66"/>
        <v>0</v>
      </c>
      <c r="AW119" s="52">
        <f t="shared" si="66"/>
        <v>0</v>
      </c>
      <c r="AX119" s="52">
        <f t="shared" si="66"/>
        <v>0</v>
      </c>
      <c r="AY119" s="52">
        <f t="shared" si="66"/>
        <v>0</v>
      </c>
      <c r="AZ119" s="52">
        <f t="shared" si="66"/>
        <v>0</v>
      </c>
      <c r="BA119" s="52">
        <f t="shared" si="66"/>
        <v>0</v>
      </c>
      <c r="BB119" s="52">
        <f t="shared" si="66"/>
        <v>0</v>
      </c>
      <c r="BC119" s="52">
        <f t="shared" si="66"/>
        <v>0</v>
      </c>
      <c r="BD119" s="52">
        <f>BD120+BD121</f>
        <v>0</v>
      </c>
      <c r="BE119" s="52">
        <f t="shared" si="66"/>
        <v>0</v>
      </c>
      <c r="BF119" s="52">
        <f t="shared" si="66"/>
        <v>0</v>
      </c>
      <c r="BG119" s="52">
        <f t="shared" si="66"/>
        <v>0</v>
      </c>
      <c r="BH119" s="52">
        <f t="shared" si="66"/>
        <v>0</v>
      </c>
      <c r="BI119" s="52">
        <f t="shared" si="66"/>
        <v>0</v>
      </c>
      <c r="BJ119" s="52">
        <f>BJ120+BJ121</f>
        <v>0</v>
      </c>
      <c r="BK119" s="52">
        <f t="shared" si="66"/>
        <v>0</v>
      </c>
      <c r="BL119" s="52">
        <f t="shared" si="66"/>
        <v>0</v>
      </c>
      <c r="BM119" s="52">
        <f t="shared" si="66"/>
        <v>0</v>
      </c>
      <c r="BN119" s="52">
        <f t="shared" si="66"/>
        <v>0</v>
      </c>
      <c r="BO119" s="52">
        <f t="shared" si="66"/>
        <v>0</v>
      </c>
      <c r="BP119" s="53">
        <f t="shared" si="66"/>
        <v>0</v>
      </c>
      <c r="BQ119" s="53">
        <f t="shared" si="66"/>
        <v>0</v>
      </c>
      <c r="BR119" s="53">
        <f aca="true" t="shared" si="67" ref="BR119:BW119">BR120+BR121</f>
        <v>0</v>
      </c>
      <c r="BS119" s="53">
        <f t="shared" si="67"/>
        <v>0</v>
      </c>
      <c r="BT119" s="53">
        <f t="shared" si="67"/>
        <v>0</v>
      </c>
      <c r="BU119" s="53">
        <f t="shared" si="67"/>
        <v>0</v>
      </c>
      <c r="BV119" s="52">
        <f t="shared" si="67"/>
        <v>0</v>
      </c>
      <c r="BW119" s="52">
        <f t="shared" si="67"/>
        <v>0</v>
      </c>
      <c r="BX119" s="37"/>
      <c r="BY119" s="37"/>
      <c r="BZ119" s="37"/>
      <c r="CA119" s="38"/>
      <c r="CB119" s="38"/>
      <c r="CC119" s="38"/>
      <c r="CD119" s="38"/>
      <c r="CE119" s="38"/>
      <c r="CF119" s="38"/>
      <c r="CG119" s="27"/>
    </row>
    <row r="120" spans="1:85" ht="12.75">
      <c r="A120" s="43">
        <v>612021</v>
      </c>
      <c r="B120" s="54" t="s">
        <v>184</v>
      </c>
      <c r="C120" s="30">
        <f t="shared" si="41"/>
        <v>0</v>
      </c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6"/>
      <c r="BW120" s="56"/>
      <c r="BX120" s="37"/>
      <c r="BY120" s="37"/>
      <c r="BZ120" s="37"/>
      <c r="CA120" s="38"/>
      <c r="CB120" s="38"/>
      <c r="CC120" s="38"/>
      <c r="CD120" s="38"/>
      <c r="CE120" s="38"/>
      <c r="CF120" s="38"/>
      <c r="CG120" s="27"/>
    </row>
    <row r="121" spans="1:85" ht="12.75">
      <c r="A121" s="43">
        <v>612022</v>
      </c>
      <c r="B121" s="54" t="s">
        <v>185</v>
      </c>
      <c r="C121" s="30">
        <f t="shared" si="41"/>
        <v>0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6"/>
      <c r="BW121" s="56"/>
      <c r="BX121" s="37"/>
      <c r="BY121" s="37"/>
      <c r="BZ121" s="37"/>
      <c r="CA121" s="38"/>
      <c r="CB121" s="38"/>
      <c r="CC121" s="38"/>
      <c r="CD121" s="38"/>
      <c r="CE121" s="38"/>
      <c r="CF121" s="38"/>
      <c r="CG121" s="27"/>
    </row>
    <row r="122" spans="1:85" ht="12.75">
      <c r="A122" s="33">
        <v>613</v>
      </c>
      <c r="B122" s="34" t="s">
        <v>186</v>
      </c>
      <c r="C122" s="35">
        <f t="shared" si="41"/>
        <v>-10458436.9</v>
      </c>
      <c r="D122" s="36">
        <f>D123+D126+D129</f>
        <v>-10046412.83</v>
      </c>
      <c r="E122" s="57">
        <f aca="true" t="shared" si="68" ref="E122:BQ122">E123+E126+E129</f>
        <v>0</v>
      </c>
      <c r="F122" s="57">
        <f t="shared" si="68"/>
        <v>0</v>
      </c>
      <c r="G122" s="57">
        <f t="shared" si="68"/>
        <v>0</v>
      </c>
      <c r="H122" s="57">
        <f t="shared" si="68"/>
        <v>0</v>
      </c>
      <c r="I122" s="57">
        <f t="shared" si="68"/>
        <v>0</v>
      </c>
      <c r="J122" s="57">
        <f t="shared" si="68"/>
        <v>0</v>
      </c>
      <c r="K122" s="57">
        <f t="shared" si="68"/>
        <v>0</v>
      </c>
      <c r="L122" s="57">
        <f t="shared" si="68"/>
        <v>0</v>
      </c>
      <c r="M122" s="57">
        <f t="shared" si="68"/>
        <v>0</v>
      </c>
      <c r="N122" s="57">
        <f t="shared" si="68"/>
        <v>0</v>
      </c>
      <c r="O122" s="57">
        <f t="shared" si="68"/>
        <v>0</v>
      </c>
      <c r="P122" s="57">
        <f t="shared" si="68"/>
        <v>0</v>
      </c>
      <c r="Q122" s="57">
        <f t="shared" si="68"/>
        <v>0</v>
      </c>
      <c r="R122" s="57">
        <f t="shared" si="68"/>
        <v>0</v>
      </c>
      <c r="S122" s="57">
        <f t="shared" si="68"/>
        <v>0</v>
      </c>
      <c r="T122" s="57">
        <f t="shared" si="68"/>
        <v>0</v>
      </c>
      <c r="U122" s="57">
        <f t="shared" si="68"/>
        <v>0</v>
      </c>
      <c r="V122" s="57">
        <f t="shared" si="68"/>
        <v>0</v>
      </c>
      <c r="W122" s="57">
        <f t="shared" si="68"/>
        <v>0</v>
      </c>
      <c r="X122" s="57">
        <f t="shared" si="68"/>
        <v>0</v>
      </c>
      <c r="Y122" s="57">
        <f t="shared" si="68"/>
        <v>0</v>
      </c>
      <c r="Z122" s="57">
        <f t="shared" si="68"/>
        <v>0</v>
      </c>
      <c r="AA122" s="57">
        <f t="shared" si="68"/>
        <v>0</v>
      </c>
      <c r="AB122" s="57">
        <f t="shared" si="68"/>
        <v>0</v>
      </c>
      <c r="AC122" s="57">
        <f t="shared" si="68"/>
        <v>0</v>
      </c>
      <c r="AD122" s="57">
        <f t="shared" si="68"/>
        <v>0</v>
      </c>
      <c r="AE122" s="57">
        <f t="shared" si="68"/>
        <v>0</v>
      </c>
      <c r="AF122" s="57">
        <f t="shared" si="68"/>
        <v>0</v>
      </c>
      <c r="AG122" s="57">
        <f>AG123+AG126+AG129</f>
        <v>0</v>
      </c>
      <c r="AH122" s="57">
        <f>AH123+AH126+AH129</f>
        <v>0</v>
      </c>
      <c r="AI122" s="57">
        <f>AI123+AI126+AI129</f>
        <v>0</v>
      </c>
      <c r="AJ122" s="57">
        <f t="shared" si="68"/>
        <v>0</v>
      </c>
      <c r="AK122" s="57">
        <f t="shared" si="68"/>
        <v>0</v>
      </c>
      <c r="AL122" s="57">
        <f t="shared" si="68"/>
        <v>0</v>
      </c>
      <c r="AM122" s="57">
        <f>AM123+AM126+AM129</f>
        <v>0</v>
      </c>
      <c r="AN122" s="57">
        <f t="shared" si="68"/>
        <v>0</v>
      </c>
      <c r="AO122" s="57">
        <f>AO123+AO126+AO129</f>
        <v>0</v>
      </c>
      <c r="AP122" s="57">
        <f>AP123+AP126+AP129</f>
        <v>0</v>
      </c>
      <c r="AQ122" s="57">
        <f>AQ123+AQ126+AQ129</f>
        <v>0</v>
      </c>
      <c r="AR122" s="57">
        <f t="shared" si="68"/>
        <v>0</v>
      </c>
      <c r="AS122" s="57">
        <f t="shared" si="68"/>
        <v>0</v>
      </c>
      <c r="AT122" s="57">
        <f t="shared" si="68"/>
        <v>-10622.07</v>
      </c>
      <c r="AU122" s="57">
        <f t="shared" si="68"/>
        <v>0</v>
      </c>
      <c r="AV122" s="57">
        <f t="shared" si="68"/>
        <v>0</v>
      </c>
      <c r="AW122" s="57">
        <f t="shared" si="68"/>
        <v>0</v>
      </c>
      <c r="AX122" s="57">
        <f t="shared" si="68"/>
        <v>0</v>
      </c>
      <c r="AY122" s="57">
        <f t="shared" si="68"/>
        <v>0</v>
      </c>
      <c r="AZ122" s="57">
        <f t="shared" si="68"/>
        <v>0</v>
      </c>
      <c r="BA122" s="57">
        <f t="shared" si="68"/>
        <v>0</v>
      </c>
      <c r="BB122" s="57">
        <f t="shared" si="68"/>
        <v>0</v>
      </c>
      <c r="BC122" s="57">
        <f t="shared" si="68"/>
        <v>0</v>
      </c>
      <c r="BD122" s="57">
        <f>BD123+BD126+BD129</f>
        <v>0</v>
      </c>
      <c r="BE122" s="57">
        <f t="shared" si="68"/>
        <v>-69436.33</v>
      </c>
      <c r="BF122" s="57">
        <f t="shared" si="68"/>
        <v>-34629.75</v>
      </c>
      <c r="BG122" s="57">
        <f t="shared" si="68"/>
        <v>-122866.59</v>
      </c>
      <c r="BH122" s="57">
        <f t="shared" si="68"/>
        <v>-174469.33</v>
      </c>
      <c r="BI122" s="57">
        <f t="shared" si="68"/>
        <v>0</v>
      </c>
      <c r="BJ122" s="57">
        <f>BJ123+BJ126+BJ129</f>
        <v>0</v>
      </c>
      <c r="BK122" s="57">
        <f t="shared" si="68"/>
        <v>0</v>
      </c>
      <c r="BL122" s="57">
        <f t="shared" si="68"/>
        <v>0</v>
      </c>
      <c r="BM122" s="57">
        <f t="shared" si="68"/>
        <v>0</v>
      </c>
      <c r="BN122" s="57">
        <f t="shared" si="68"/>
        <v>0</v>
      </c>
      <c r="BO122" s="57">
        <f t="shared" si="68"/>
        <v>0</v>
      </c>
      <c r="BP122" s="58">
        <f t="shared" si="68"/>
        <v>0</v>
      </c>
      <c r="BQ122" s="58">
        <f t="shared" si="68"/>
        <v>0</v>
      </c>
      <c r="BR122" s="58">
        <f aca="true" t="shared" si="69" ref="BR122:BW122">BR123+BR126+BR129</f>
        <v>0</v>
      </c>
      <c r="BS122" s="58">
        <f t="shared" si="69"/>
        <v>0</v>
      </c>
      <c r="BT122" s="58">
        <f t="shared" si="69"/>
        <v>0</v>
      </c>
      <c r="BU122" s="58">
        <f t="shared" si="69"/>
        <v>0</v>
      </c>
      <c r="BV122" s="57">
        <f t="shared" si="69"/>
        <v>0</v>
      </c>
      <c r="BW122" s="57">
        <f t="shared" si="69"/>
        <v>0</v>
      </c>
      <c r="BX122" s="37"/>
      <c r="BY122" s="37"/>
      <c r="BZ122" s="37"/>
      <c r="CA122" s="38"/>
      <c r="CB122" s="38"/>
      <c r="CC122" s="38"/>
      <c r="CD122" s="38"/>
      <c r="CE122" s="38"/>
      <c r="CF122" s="38"/>
      <c r="CG122" s="27"/>
    </row>
    <row r="123" spans="1:85" ht="12.75">
      <c r="A123" s="39">
        <v>61301</v>
      </c>
      <c r="B123" s="40" t="s">
        <v>187</v>
      </c>
      <c r="C123" s="41">
        <f t="shared" si="41"/>
        <v>-10458436.9</v>
      </c>
      <c r="D123" s="51">
        <f>D124+D125</f>
        <v>-10046412.83</v>
      </c>
      <c r="E123" s="52">
        <f aca="true" t="shared" si="70" ref="E123:BQ123">E124+E125</f>
        <v>0</v>
      </c>
      <c r="F123" s="52">
        <f t="shared" si="70"/>
        <v>0</v>
      </c>
      <c r="G123" s="52">
        <f t="shared" si="70"/>
        <v>0</v>
      </c>
      <c r="H123" s="52">
        <f t="shared" si="70"/>
        <v>0</v>
      </c>
      <c r="I123" s="52">
        <f t="shared" si="70"/>
        <v>0</v>
      </c>
      <c r="J123" s="52">
        <f t="shared" si="70"/>
        <v>0</v>
      </c>
      <c r="K123" s="52">
        <f t="shared" si="70"/>
        <v>0</v>
      </c>
      <c r="L123" s="52">
        <f t="shared" si="70"/>
        <v>0</v>
      </c>
      <c r="M123" s="52">
        <f t="shared" si="70"/>
        <v>0</v>
      </c>
      <c r="N123" s="52">
        <f t="shared" si="70"/>
        <v>0</v>
      </c>
      <c r="O123" s="52">
        <f t="shared" si="70"/>
        <v>0</v>
      </c>
      <c r="P123" s="52">
        <f t="shared" si="70"/>
        <v>0</v>
      </c>
      <c r="Q123" s="52">
        <f t="shared" si="70"/>
        <v>0</v>
      </c>
      <c r="R123" s="52">
        <f t="shared" si="70"/>
        <v>0</v>
      </c>
      <c r="S123" s="52">
        <f t="shared" si="70"/>
        <v>0</v>
      </c>
      <c r="T123" s="52">
        <f t="shared" si="70"/>
        <v>0</v>
      </c>
      <c r="U123" s="52">
        <f t="shared" si="70"/>
        <v>0</v>
      </c>
      <c r="V123" s="52">
        <f t="shared" si="70"/>
        <v>0</v>
      </c>
      <c r="W123" s="52">
        <f t="shared" si="70"/>
        <v>0</v>
      </c>
      <c r="X123" s="52">
        <f t="shared" si="70"/>
        <v>0</v>
      </c>
      <c r="Y123" s="52">
        <f t="shared" si="70"/>
        <v>0</v>
      </c>
      <c r="Z123" s="52">
        <f t="shared" si="70"/>
        <v>0</v>
      </c>
      <c r="AA123" s="52">
        <f t="shared" si="70"/>
        <v>0</v>
      </c>
      <c r="AB123" s="52">
        <f t="shared" si="70"/>
        <v>0</v>
      </c>
      <c r="AC123" s="52">
        <f t="shared" si="70"/>
        <v>0</v>
      </c>
      <c r="AD123" s="52">
        <f t="shared" si="70"/>
        <v>0</v>
      </c>
      <c r="AE123" s="52">
        <f t="shared" si="70"/>
        <v>0</v>
      </c>
      <c r="AF123" s="52">
        <f t="shared" si="70"/>
        <v>0</v>
      </c>
      <c r="AG123" s="52">
        <f>AG124+AG125</f>
        <v>0</v>
      </c>
      <c r="AH123" s="52">
        <f>AH124+AH125</f>
        <v>0</v>
      </c>
      <c r="AI123" s="52">
        <f>AI124+AI125</f>
        <v>0</v>
      </c>
      <c r="AJ123" s="52">
        <f t="shared" si="70"/>
        <v>0</v>
      </c>
      <c r="AK123" s="52">
        <f t="shared" si="70"/>
        <v>0</v>
      </c>
      <c r="AL123" s="52">
        <f t="shared" si="70"/>
        <v>0</v>
      </c>
      <c r="AM123" s="52">
        <f>AM124+AM125</f>
        <v>0</v>
      </c>
      <c r="AN123" s="52">
        <f t="shared" si="70"/>
        <v>0</v>
      </c>
      <c r="AO123" s="52">
        <f>AO124+AO125</f>
        <v>0</v>
      </c>
      <c r="AP123" s="52">
        <f>AP124+AP125</f>
        <v>0</v>
      </c>
      <c r="AQ123" s="52">
        <f>AQ124+AQ125</f>
        <v>0</v>
      </c>
      <c r="AR123" s="52">
        <f t="shared" si="70"/>
        <v>0</v>
      </c>
      <c r="AS123" s="52">
        <f t="shared" si="70"/>
        <v>0</v>
      </c>
      <c r="AT123" s="52">
        <f t="shared" si="70"/>
        <v>-10622.07</v>
      </c>
      <c r="AU123" s="52">
        <f t="shared" si="70"/>
        <v>0</v>
      </c>
      <c r="AV123" s="52">
        <f t="shared" si="70"/>
        <v>0</v>
      </c>
      <c r="AW123" s="52">
        <f t="shared" si="70"/>
        <v>0</v>
      </c>
      <c r="AX123" s="52">
        <f t="shared" si="70"/>
        <v>0</v>
      </c>
      <c r="AY123" s="52">
        <f t="shared" si="70"/>
        <v>0</v>
      </c>
      <c r="AZ123" s="52">
        <f t="shared" si="70"/>
        <v>0</v>
      </c>
      <c r="BA123" s="52">
        <f t="shared" si="70"/>
        <v>0</v>
      </c>
      <c r="BB123" s="52">
        <f t="shared" si="70"/>
        <v>0</v>
      </c>
      <c r="BC123" s="52">
        <f t="shared" si="70"/>
        <v>0</v>
      </c>
      <c r="BD123" s="52">
        <f>BD124+BD125</f>
        <v>0</v>
      </c>
      <c r="BE123" s="52">
        <f t="shared" si="70"/>
        <v>-69436.33</v>
      </c>
      <c r="BF123" s="52">
        <f t="shared" si="70"/>
        <v>-34629.75</v>
      </c>
      <c r="BG123" s="52">
        <f t="shared" si="70"/>
        <v>-122866.59</v>
      </c>
      <c r="BH123" s="52">
        <f t="shared" si="70"/>
        <v>-174469.33</v>
      </c>
      <c r="BI123" s="52">
        <f t="shared" si="70"/>
        <v>0</v>
      </c>
      <c r="BJ123" s="52">
        <f>BJ124+BJ125</f>
        <v>0</v>
      </c>
      <c r="BK123" s="52">
        <f t="shared" si="70"/>
        <v>0</v>
      </c>
      <c r="BL123" s="52">
        <f t="shared" si="70"/>
        <v>0</v>
      </c>
      <c r="BM123" s="52">
        <f t="shared" si="70"/>
        <v>0</v>
      </c>
      <c r="BN123" s="52">
        <f t="shared" si="70"/>
        <v>0</v>
      </c>
      <c r="BO123" s="52">
        <f t="shared" si="70"/>
        <v>0</v>
      </c>
      <c r="BP123" s="53">
        <f t="shared" si="70"/>
        <v>0</v>
      </c>
      <c r="BQ123" s="53">
        <f t="shared" si="70"/>
        <v>0</v>
      </c>
      <c r="BR123" s="53">
        <f aca="true" t="shared" si="71" ref="BR123:BW123">BR124+BR125</f>
        <v>0</v>
      </c>
      <c r="BS123" s="53">
        <f t="shared" si="71"/>
        <v>0</v>
      </c>
      <c r="BT123" s="53">
        <f t="shared" si="71"/>
        <v>0</v>
      </c>
      <c r="BU123" s="53">
        <f t="shared" si="71"/>
        <v>0</v>
      </c>
      <c r="BV123" s="52">
        <f t="shared" si="71"/>
        <v>0</v>
      </c>
      <c r="BW123" s="52">
        <f t="shared" si="71"/>
        <v>0</v>
      </c>
      <c r="BX123" s="37"/>
      <c r="BY123" s="37"/>
      <c r="BZ123" s="37"/>
      <c r="CA123" s="38"/>
      <c r="CB123" s="38"/>
      <c r="CC123" s="38"/>
      <c r="CD123" s="38"/>
      <c r="CE123" s="38"/>
      <c r="CF123" s="38"/>
      <c r="CG123" s="27"/>
    </row>
    <row r="124" spans="1:85" ht="12.75">
      <c r="A124" s="43">
        <v>613011</v>
      </c>
      <c r="B124" s="54" t="s">
        <v>188</v>
      </c>
      <c r="C124" s="30">
        <f t="shared" si="41"/>
        <v>-10458436.9</v>
      </c>
      <c r="D124" s="55">
        <f>HLOOKUP(D11,'[1]PIVOT_TABLE_GT'!$A$2:$DV$56,7,FALSE)</f>
        <v>-10046412.83</v>
      </c>
      <c r="E124" s="55">
        <f>HLOOKUP(E11,'[1]PIVOT_TABLE_GT'!$A$2:$DV$56,7,FALSE)</f>
        <v>0</v>
      </c>
      <c r="F124" s="55">
        <f>HLOOKUP(F11,'[1]PIVOT_TABLE_GT'!$A$2:$DV$56,7,FALSE)</f>
        <v>0</v>
      </c>
      <c r="G124" s="55">
        <f>HLOOKUP(G11,'[1]PIVOT_TABLE_GT'!$A$2:$DV$56,7,FALSE)</f>
        <v>0</v>
      </c>
      <c r="H124" s="55">
        <f>HLOOKUP(H11,'[1]PIVOT_TABLE_GT'!$A$2:$DV$56,7,FALSE)</f>
        <v>0</v>
      </c>
      <c r="I124" s="55">
        <f>HLOOKUP(I11,'[1]PIVOT_TABLE_GT'!$A$2:$DV$56,7,FALSE)</f>
        <v>0</v>
      </c>
      <c r="J124" s="55">
        <f>HLOOKUP(J11,'[1]PIVOT_TABLE_GT'!$A$2:$DV$56,7,FALSE)</f>
        <v>0</v>
      </c>
      <c r="K124" s="55">
        <f>HLOOKUP(K11,'[1]PIVOT_TABLE_GT'!$A$2:$DV$56,7,FALSE)</f>
        <v>0</v>
      </c>
      <c r="L124" s="55">
        <f>HLOOKUP(L11,'[1]PIVOT_TABLE_GT'!$A$2:$DV$56,7,FALSE)</f>
        <v>0</v>
      </c>
      <c r="M124" s="55">
        <f>HLOOKUP(M11,'[1]PIVOT_TABLE_GT'!$A$2:$DV$56,7,FALSE)</f>
        <v>0</v>
      </c>
      <c r="N124" s="55">
        <f>HLOOKUP(N11,'[1]PIVOT_TABLE_GT'!$A$2:$DV$56,7,FALSE)</f>
        <v>0</v>
      </c>
      <c r="O124" s="55">
        <f>HLOOKUP(O11,'[1]PIVOT_TABLE_GT'!$A$2:$DV$56,7,FALSE)</f>
        <v>0</v>
      </c>
      <c r="P124" s="55">
        <f>HLOOKUP(P11,'[1]PIVOT_TABLE_GT'!$A$2:$DV$56,7,FALSE)</f>
        <v>0</v>
      </c>
      <c r="Q124" s="55">
        <f>HLOOKUP(Q11,'[1]PIVOT_TABLE_GT'!$A$2:$DV$56,7,FALSE)</f>
        <v>0</v>
      </c>
      <c r="R124" s="55">
        <f>HLOOKUP(R11,'[1]PIVOT_TABLE_GT'!$A$2:$DV$56,7,FALSE)</f>
        <v>0</v>
      </c>
      <c r="S124" s="55">
        <f>HLOOKUP(S11,'[1]PIVOT_TABLE_GT'!$A$2:$DV$56,7,FALSE)</f>
        <v>0</v>
      </c>
      <c r="T124" s="55">
        <f>HLOOKUP(T11,'[1]PIVOT_TABLE_GT'!$A$2:$DV$56,7,FALSE)</f>
        <v>0</v>
      </c>
      <c r="U124" s="55">
        <f>HLOOKUP(U11,'[1]PIVOT_TABLE_GT'!$A$2:$DV$56,7,FALSE)</f>
        <v>0</v>
      </c>
      <c r="V124" s="55">
        <f>HLOOKUP(V11,'[1]PIVOT_TABLE_GT'!$A$2:$DV$56,7,FALSE)</f>
        <v>0</v>
      </c>
      <c r="W124" s="55">
        <f>HLOOKUP(W11,'[1]PIVOT_TABLE_GT'!$A$2:$DV$56,7,FALSE)</f>
        <v>0</v>
      </c>
      <c r="X124" s="55">
        <f>HLOOKUP(X11,'[1]PIVOT_TABLE_GT'!$A$2:$DV$56,7,FALSE)</f>
        <v>0</v>
      </c>
      <c r="Y124" s="55">
        <f>HLOOKUP(Y11,'[1]PIVOT_TABLE_GT'!$A$2:$DV$56,7,FALSE)</f>
        <v>0</v>
      </c>
      <c r="Z124" s="55">
        <f>HLOOKUP(Z11,'[1]PIVOT_TABLE_GT'!$A$2:$DV$56,7,FALSE)</f>
        <v>0</v>
      </c>
      <c r="AA124" s="55">
        <f>HLOOKUP(AA11,'[1]PIVOT_TABLE_GT'!$A$2:$DV$56,7,FALSE)</f>
        <v>0</v>
      </c>
      <c r="AB124" s="55">
        <f>HLOOKUP(AB11,'[1]PIVOT_TABLE_GT'!$A$2:$DV$56,7,FALSE)</f>
        <v>0</v>
      </c>
      <c r="AC124" s="55">
        <f>HLOOKUP(AC11,'[1]PIVOT_TABLE_GT'!$A$2:$DV$56,7,FALSE)</f>
        <v>0</v>
      </c>
      <c r="AD124" s="55">
        <f>HLOOKUP(AD11,'[1]PIVOT_TABLE_GT'!$A$2:$DV$56,7,FALSE)</f>
        <v>0</v>
      </c>
      <c r="AE124" s="55">
        <f>HLOOKUP(AE11,'[1]PIVOT_TABLE_GT'!$A$2:$DV$56,7,FALSE)</f>
        <v>0</v>
      </c>
      <c r="AF124" s="55">
        <f>HLOOKUP(AF11,'[1]PIVOT_TABLE_GT'!$A$2:$DV$56,7,FALSE)</f>
        <v>0</v>
      </c>
      <c r="AG124" s="55">
        <f>HLOOKUP(AG11,'[1]PIVOT_TABLE_GT'!$A$2:$DV$56,7,FALSE)</f>
        <v>0</v>
      </c>
      <c r="AH124" s="55">
        <f>HLOOKUP(AH11,'[1]PIVOT_TABLE_GT'!$A$2:$DV$56,7,FALSE)</f>
        <v>0</v>
      </c>
      <c r="AI124" s="55">
        <f>HLOOKUP(AI11,'[1]PIVOT_TABLE_GT'!$A$2:$DV$56,7,FALSE)</f>
        <v>0</v>
      </c>
      <c r="AJ124" s="55">
        <f>HLOOKUP(AJ11,'[1]PIVOT_TABLE_GT'!$A$2:$DV$56,7,FALSE)</f>
        <v>0</v>
      </c>
      <c r="AK124" s="55">
        <f>HLOOKUP(AK11,'[1]PIVOT_TABLE_GT'!$A$2:$DV$56,7,FALSE)</f>
        <v>0</v>
      </c>
      <c r="AL124" s="55">
        <f>HLOOKUP(AL11,'[1]PIVOT_TABLE_GT'!$A$2:$DV$56,7,FALSE)</f>
        <v>0</v>
      </c>
      <c r="AM124" s="55">
        <f>HLOOKUP(AM11,'[1]PIVOT_TABLE_GT'!$A$2:$DV$56,7,FALSE)</f>
        <v>0</v>
      </c>
      <c r="AN124" s="55">
        <f>HLOOKUP(AN11,'[1]PIVOT_TABLE_GT'!$A$2:$DV$56,7,FALSE)</f>
        <v>0</v>
      </c>
      <c r="AO124" s="55">
        <f>HLOOKUP(AO11,'[1]PIVOT_TABLE_GT'!$A$2:$DV$56,7,FALSE)</f>
        <v>0</v>
      </c>
      <c r="AP124" s="55">
        <f>HLOOKUP(AP11,'[1]PIVOT_TABLE_GT'!$A$2:$DV$56,7,FALSE)</f>
        <v>0</v>
      </c>
      <c r="AQ124" s="55">
        <f>HLOOKUP(AQ11,'[1]PIVOT_TABLE_GT'!$A$2:$DV$56,7,FALSE)</f>
        <v>0</v>
      </c>
      <c r="AR124" s="55">
        <f>HLOOKUP(AR11,'[1]PIVOT_TABLE_GT'!$A$2:$DV$56,7,FALSE)</f>
        <v>0</v>
      </c>
      <c r="AS124" s="55">
        <f>HLOOKUP(AS11,'[1]PIVOT_TABLE_GT'!$A$2:$DV$56,7,FALSE)</f>
        <v>0</v>
      </c>
      <c r="AT124" s="55">
        <f>HLOOKUP(AT11,'[1]PIVOT_TABLE_GT'!$A$2:$DV$56,7,FALSE)</f>
        <v>-10622.07</v>
      </c>
      <c r="AU124" s="55">
        <f>HLOOKUP(AU11,'[1]PIVOT_TABLE_GT'!$A$2:$DV$56,7,FALSE)</f>
        <v>0</v>
      </c>
      <c r="AV124" s="55">
        <f>HLOOKUP(AV11,'[1]PIVOT_TABLE_GT'!$A$2:$DV$56,7,FALSE)</f>
        <v>0</v>
      </c>
      <c r="AW124" s="55">
        <f>HLOOKUP(AW11,'[1]PIVOT_TABLE_GT'!$A$2:$DV$56,7,FALSE)</f>
        <v>0</v>
      </c>
      <c r="AX124" s="55">
        <f>HLOOKUP(AX11,'[1]PIVOT_TABLE_GT'!$A$2:$DV$56,7,FALSE)</f>
        <v>0</v>
      </c>
      <c r="AY124" s="55">
        <f>HLOOKUP(AY11,'[1]PIVOT_TABLE_GT'!$A$2:$DV$56,7,FALSE)</f>
        <v>0</v>
      </c>
      <c r="AZ124" s="55">
        <f>HLOOKUP(AZ11,'[1]PIVOT_TABLE_GT'!$A$2:$DV$56,7,FALSE)</f>
        <v>0</v>
      </c>
      <c r="BA124" s="55">
        <f>HLOOKUP(BA11,'[1]PIVOT_TABLE_GT'!$A$2:$DV$56,7,FALSE)</f>
        <v>0</v>
      </c>
      <c r="BB124" s="55">
        <f>HLOOKUP(BB11,'[1]PIVOT_TABLE_GT'!$A$2:$DV$56,7,FALSE)</f>
        <v>0</v>
      </c>
      <c r="BC124" s="55">
        <f>HLOOKUP(BC11,'[1]PIVOT_TABLE_GT'!$A$2:$DV$56,7,FALSE)</f>
        <v>0</v>
      </c>
      <c r="BD124" s="55">
        <f>HLOOKUP(BD11,'[1]PIVOT_TABLE_GT'!$A$2:$DV$56,7,FALSE)</f>
        <v>0</v>
      </c>
      <c r="BE124" s="55">
        <f>HLOOKUP(BE11,'[1]PIVOT_TABLE_GT'!$A$2:$DV$56,7,FALSE)</f>
        <v>-69436.33</v>
      </c>
      <c r="BF124" s="55">
        <f>HLOOKUP(BF11,'[1]PIVOT_TABLE_GT'!$A$2:$DV$56,7,FALSE)</f>
        <v>-34629.75</v>
      </c>
      <c r="BG124" s="55">
        <f>HLOOKUP(BG11,'[1]PIVOT_TABLE_GT'!$A$2:$DV$56,7,FALSE)</f>
        <v>-122866.59</v>
      </c>
      <c r="BH124" s="55">
        <f>HLOOKUP(BH11,'[1]PIVOT_TABLE_GT'!$A$2:$DV$56,7,FALSE)</f>
        <v>-174469.33</v>
      </c>
      <c r="BI124" s="55">
        <f>HLOOKUP(BI11,'[1]PIVOT_TABLE_GT'!$A$2:$DV$56,7,FALSE)</f>
        <v>0</v>
      </c>
      <c r="BJ124" s="55">
        <f>HLOOKUP(BJ11,'[1]PIVOT_TABLE_GT'!$A$2:$DV$56,7,FALSE)</f>
        <v>0</v>
      </c>
      <c r="BK124" s="55">
        <f>HLOOKUP(BK11,'[1]PIVOT_TABLE_GT'!$A$2:$DV$56,7,FALSE)</f>
        <v>0</v>
      </c>
      <c r="BL124" s="55">
        <f>HLOOKUP(BL11,'[1]PIVOT_TABLE_GT'!$A$2:$DV$56,7,FALSE)</f>
        <v>0</v>
      </c>
      <c r="BM124" s="55">
        <f>HLOOKUP(BM11,'[1]PIVOT_TABLE_GT'!$A$2:$DV$56,7,FALSE)</f>
        <v>0</v>
      </c>
      <c r="BN124" s="55">
        <f>HLOOKUP(BN11,'[1]PIVOT_TABLE_GT'!$A$2:$DV$56,7,FALSE)</f>
        <v>0</v>
      </c>
      <c r="BO124" s="55">
        <f>HLOOKUP(BO11,'[1]PIVOT_TABLE_GT'!$A$2:$DV$56,7,FALSE)</f>
        <v>0</v>
      </c>
      <c r="BP124" s="55">
        <f>HLOOKUP(BP11,'[1]PIVOT_TABLE_GT'!$A$2:$DV$56,7,FALSE)</f>
        <v>0</v>
      </c>
      <c r="BQ124" s="55">
        <f>HLOOKUP(BQ11,'[1]PIVOT_TABLE_GT'!$A$2:$DV$56,7,FALSE)</f>
        <v>0</v>
      </c>
      <c r="BR124" s="55">
        <f>HLOOKUP(BR11,'[1]PIVOT_TABLE_GT'!$A$2:$DV$56,7,FALSE)</f>
        <v>0</v>
      </c>
      <c r="BS124" s="55">
        <f>HLOOKUP(BS11,'[1]PIVOT_TABLE_GT'!$A$2:$DV$56,7,FALSE)</f>
        <v>0</v>
      </c>
      <c r="BT124" s="55">
        <f>HLOOKUP(BT11,'[1]PIVOT_TABLE_GT'!$A$2:$DV$56,7,FALSE)</f>
        <v>0</v>
      </c>
      <c r="BU124" s="55">
        <f>HLOOKUP(BU11,'[1]PIVOT_TABLE_GT'!$A$2:$DV$56,7,FALSE)</f>
        <v>0</v>
      </c>
      <c r="BV124" s="55">
        <f>HLOOKUP(BV11,'[1]PIVOT_TABLE_GT'!$A$2:$DV$56,7,FALSE)</f>
        <v>0</v>
      </c>
      <c r="BW124" s="55">
        <f>HLOOKUP(BW11,'[1]PIVOT_TABLE_GT'!$A$2:$DV$56,7,FALSE)</f>
        <v>0</v>
      </c>
      <c r="BX124" s="37"/>
      <c r="BY124" s="37"/>
      <c r="BZ124" s="37"/>
      <c r="CA124" s="38"/>
      <c r="CB124" s="38"/>
      <c r="CC124" s="38"/>
      <c r="CD124" s="38"/>
      <c r="CE124" s="38"/>
      <c r="CF124" s="38"/>
      <c r="CG124" s="27"/>
    </row>
    <row r="125" spans="1:85" ht="12.75">
      <c r="A125" s="43">
        <v>613012</v>
      </c>
      <c r="B125" s="54" t="s">
        <v>189</v>
      </c>
      <c r="C125" s="30">
        <f t="shared" si="41"/>
        <v>0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6"/>
      <c r="BW125" s="56"/>
      <c r="BX125" s="37"/>
      <c r="BY125" s="37"/>
      <c r="BZ125" s="37"/>
      <c r="CA125" s="38"/>
      <c r="CB125" s="38"/>
      <c r="CC125" s="38"/>
      <c r="CD125" s="38"/>
      <c r="CE125" s="38"/>
      <c r="CF125" s="38"/>
      <c r="CG125" s="27"/>
    </row>
    <row r="126" spans="1:85" ht="12.75">
      <c r="A126" s="39">
        <v>61302</v>
      </c>
      <c r="B126" s="40" t="s">
        <v>190</v>
      </c>
      <c r="C126" s="41">
        <f t="shared" si="41"/>
        <v>0</v>
      </c>
      <c r="D126" s="51">
        <f>D127+D128</f>
        <v>0</v>
      </c>
      <c r="E126" s="52">
        <f aca="true" t="shared" si="72" ref="E126:BQ126">E127+E128</f>
        <v>0</v>
      </c>
      <c r="F126" s="52">
        <f t="shared" si="72"/>
        <v>0</v>
      </c>
      <c r="G126" s="52">
        <f t="shared" si="72"/>
        <v>0</v>
      </c>
      <c r="H126" s="52">
        <f t="shared" si="72"/>
        <v>0</v>
      </c>
      <c r="I126" s="52">
        <f t="shared" si="72"/>
        <v>0</v>
      </c>
      <c r="J126" s="52">
        <f t="shared" si="72"/>
        <v>0</v>
      </c>
      <c r="K126" s="52">
        <f t="shared" si="72"/>
        <v>0</v>
      </c>
      <c r="L126" s="52">
        <f t="shared" si="72"/>
        <v>0</v>
      </c>
      <c r="M126" s="52">
        <f t="shared" si="72"/>
        <v>0</v>
      </c>
      <c r="N126" s="52">
        <f t="shared" si="72"/>
        <v>0</v>
      </c>
      <c r="O126" s="52">
        <f t="shared" si="72"/>
        <v>0</v>
      </c>
      <c r="P126" s="52">
        <f t="shared" si="72"/>
        <v>0</v>
      </c>
      <c r="Q126" s="52">
        <f t="shared" si="72"/>
        <v>0</v>
      </c>
      <c r="R126" s="52">
        <f t="shared" si="72"/>
        <v>0</v>
      </c>
      <c r="S126" s="52">
        <f t="shared" si="72"/>
        <v>0</v>
      </c>
      <c r="T126" s="52">
        <f t="shared" si="72"/>
        <v>0</v>
      </c>
      <c r="U126" s="52">
        <f t="shared" si="72"/>
        <v>0</v>
      </c>
      <c r="V126" s="52">
        <f t="shared" si="72"/>
        <v>0</v>
      </c>
      <c r="W126" s="52">
        <f t="shared" si="72"/>
        <v>0</v>
      </c>
      <c r="X126" s="52">
        <f t="shared" si="72"/>
        <v>0</v>
      </c>
      <c r="Y126" s="52">
        <f t="shared" si="72"/>
        <v>0</v>
      </c>
      <c r="Z126" s="52">
        <f t="shared" si="72"/>
        <v>0</v>
      </c>
      <c r="AA126" s="52">
        <f t="shared" si="72"/>
        <v>0</v>
      </c>
      <c r="AB126" s="52">
        <f t="shared" si="72"/>
        <v>0</v>
      </c>
      <c r="AC126" s="52">
        <f t="shared" si="72"/>
        <v>0</v>
      </c>
      <c r="AD126" s="52">
        <f t="shared" si="72"/>
        <v>0</v>
      </c>
      <c r="AE126" s="52">
        <f t="shared" si="72"/>
        <v>0</v>
      </c>
      <c r="AF126" s="52">
        <f t="shared" si="72"/>
        <v>0</v>
      </c>
      <c r="AG126" s="52">
        <f>AG127+AG128</f>
        <v>0</v>
      </c>
      <c r="AH126" s="52">
        <f>AH127+AH128</f>
        <v>0</v>
      </c>
      <c r="AI126" s="52">
        <f>AI127+AI128</f>
        <v>0</v>
      </c>
      <c r="AJ126" s="52">
        <f t="shared" si="72"/>
        <v>0</v>
      </c>
      <c r="AK126" s="52">
        <f t="shared" si="72"/>
        <v>0</v>
      </c>
      <c r="AL126" s="52">
        <f t="shared" si="72"/>
        <v>0</v>
      </c>
      <c r="AM126" s="52">
        <f>AM127+AM128</f>
        <v>0</v>
      </c>
      <c r="AN126" s="52">
        <f t="shared" si="72"/>
        <v>0</v>
      </c>
      <c r="AO126" s="52">
        <f>AO127+AO128</f>
        <v>0</v>
      </c>
      <c r="AP126" s="52">
        <f>AP127+AP128</f>
        <v>0</v>
      </c>
      <c r="AQ126" s="52">
        <f>AQ127+AQ128</f>
        <v>0</v>
      </c>
      <c r="AR126" s="52">
        <f t="shared" si="72"/>
        <v>0</v>
      </c>
      <c r="AS126" s="52">
        <f t="shared" si="72"/>
        <v>0</v>
      </c>
      <c r="AT126" s="52">
        <f t="shared" si="72"/>
        <v>0</v>
      </c>
      <c r="AU126" s="52">
        <f t="shared" si="72"/>
        <v>0</v>
      </c>
      <c r="AV126" s="52">
        <f t="shared" si="72"/>
        <v>0</v>
      </c>
      <c r="AW126" s="52">
        <f t="shared" si="72"/>
        <v>0</v>
      </c>
      <c r="AX126" s="52">
        <f t="shared" si="72"/>
        <v>0</v>
      </c>
      <c r="AY126" s="52">
        <f t="shared" si="72"/>
        <v>0</v>
      </c>
      <c r="AZ126" s="52">
        <f t="shared" si="72"/>
        <v>0</v>
      </c>
      <c r="BA126" s="52">
        <f t="shared" si="72"/>
        <v>0</v>
      </c>
      <c r="BB126" s="52">
        <f t="shared" si="72"/>
        <v>0</v>
      </c>
      <c r="BC126" s="52">
        <f t="shared" si="72"/>
        <v>0</v>
      </c>
      <c r="BD126" s="52">
        <f>BD127+BD128</f>
        <v>0</v>
      </c>
      <c r="BE126" s="52">
        <f t="shared" si="72"/>
        <v>0</v>
      </c>
      <c r="BF126" s="52">
        <f t="shared" si="72"/>
        <v>0</v>
      </c>
      <c r="BG126" s="52">
        <f t="shared" si="72"/>
        <v>0</v>
      </c>
      <c r="BH126" s="52">
        <f t="shared" si="72"/>
        <v>0</v>
      </c>
      <c r="BI126" s="52">
        <f t="shared" si="72"/>
        <v>0</v>
      </c>
      <c r="BJ126" s="52">
        <f>BJ127+BJ128</f>
        <v>0</v>
      </c>
      <c r="BK126" s="52">
        <f t="shared" si="72"/>
        <v>0</v>
      </c>
      <c r="BL126" s="52">
        <f t="shared" si="72"/>
        <v>0</v>
      </c>
      <c r="BM126" s="52">
        <f t="shared" si="72"/>
        <v>0</v>
      </c>
      <c r="BN126" s="52">
        <f t="shared" si="72"/>
        <v>0</v>
      </c>
      <c r="BO126" s="52">
        <f t="shared" si="72"/>
        <v>0</v>
      </c>
      <c r="BP126" s="53">
        <f t="shared" si="72"/>
        <v>0</v>
      </c>
      <c r="BQ126" s="53">
        <f t="shared" si="72"/>
        <v>0</v>
      </c>
      <c r="BR126" s="53">
        <f aca="true" t="shared" si="73" ref="BR126:BW126">BR127+BR128</f>
        <v>0</v>
      </c>
      <c r="BS126" s="53">
        <f t="shared" si="73"/>
        <v>0</v>
      </c>
      <c r="BT126" s="53">
        <f t="shared" si="73"/>
        <v>0</v>
      </c>
      <c r="BU126" s="53">
        <f t="shared" si="73"/>
        <v>0</v>
      </c>
      <c r="BV126" s="52">
        <f t="shared" si="73"/>
        <v>0</v>
      </c>
      <c r="BW126" s="52">
        <f t="shared" si="73"/>
        <v>0</v>
      </c>
      <c r="BX126" s="37"/>
      <c r="BY126" s="37"/>
      <c r="BZ126" s="37"/>
      <c r="CA126" s="38"/>
      <c r="CB126" s="38"/>
      <c r="CC126" s="38"/>
      <c r="CD126" s="38"/>
      <c r="CE126" s="38"/>
      <c r="CF126" s="38"/>
      <c r="CG126" s="27"/>
    </row>
    <row r="127" spans="1:85" ht="12.75">
      <c r="A127" s="43">
        <v>613021</v>
      </c>
      <c r="B127" s="54" t="s">
        <v>191</v>
      </c>
      <c r="C127" s="30">
        <f t="shared" si="41"/>
        <v>0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6"/>
      <c r="BW127" s="56"/>
      <c r="BX127" s="37"/>
      <c r="BY127" s="37"/>
      <c r="BZ127" s="37"/>
      <c r="CA127" s="38"/>
      <c r="CB127" s="38"/>
      <c r="CC127" s="38"/>
      <c r="CD127" s="38"/>
      <c r="CE127" s="38"/>
      <c r="CF127" s="38"/>
      <c r="CG127" s="27"/>
    </row>
    <row r="128" spans="1:85" ht="12.75">
      <c r="A128" s="43">
        <v>613022</v>
      </c>
      <c r="B128" s="54" t="s">
        <v>192</v>
      </c>
      <c r="C128" s="30">
        <f t="shared" si="41"/>
        <v>0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6"/>
      <c r="BW128" s="56"/>
      <c r="BX128" s="37"/>
      <c r="BY128" s="37"/>
      <c r="BZ128" s="37"/>
      <c r="CA128" s="38"/>
      <c r="CB128" s="38"/>
      <c r="CC128" s="38"/>
      <c r="CD128" s="38"/>
      <c r="CE128" s="38"/>
      <c r="CF128" s="38"/>
      <c r="CG128" s="27"/>
    </row>
    <row r="129" spans="1:85" ht="12.75">
      <c r="A129" s="39">
        <v>61399</v>
      </c>
      <c r="B129" s="40" t="s">
        <v>193</v>
      </c>
      <c r="C129" s="41">
        <f t="shared" si="41"/>
        <v>0</v>
      </c>
      <c r="D129" s="51">
        <f>D130+D131</f>
        <v>0</v>
      </c>
      <c r="E129" s="52">
        <f aca="true" t="shared" si="74" ref="E129:BQ129">E130+E131</f>
        <v>0</v>
      </c>
      <c r="F129" s="52">
        <f t="shared" si="74"/>
        <v>0</v>
      </c>
      <c r="G129" s="52">
        <f t="shared" si="74"/>
        <v>0</v>
      </c>
      <c r="H129" s="52">
        <f t="shared" si="74"/>
        <v>0</v>
      </c>
      <c r="I129" s="52">
        <f t="shared" si="74"/>
        <v>0</v>
      </c>
      <c r="J129" s="52">
        <f t="shared" si="74"/>
        <v>0</v>
      </c>
      <c r="K129" s="52">
        <f t="shared" si="74"/>
        <v>0</v>
      </c>
      <c r="L129" s="52">
        <f t="shared" si="74"/>
        <v>0</v>
      </c>
      <c r="M129" s="52">
        <f t="shared" si="74"/>
        <v>0</v>
      </c>
      <c r="N129" s="52">
        <f t="shared" si="74"/>
        <v>0</v>
      </c>
      <c r="O129" s="52">
        <f t="shared" si="74"/>
        <v>0</v>
      </c>
      <c r="P129" s="52">
        <f t="shared" si="74"/>
        <v>0</v>
      </c>
      <c r="Q129" s="52">
        <f t="shared" si="74"/>
        <v>0</v>
      </c>
      <c r="R129" s="52">
        <f t="shared" si="74"/>
        <v>0</v>
      </c>
      <c r="S129" s="52">
        <f t="shared" si="74"/>
        <v>0</v>
      </c>
      <c r="T129" s="52">
        <f t="shared" si="74"/>
        <v>0</v>
      </c>
      <c r="U129" s="52">
        <f t="shared" si="74"/>
        <v>0</v>
      </c>
      <c r="V129" s="52">
        <f t="shared" si="74"/>
        <v>0</v>
      </c>
      <c r="W129" s="52">
        <f t="shared" si="74"/>
        <v>0</v>
      </c>
      <c r="X129" s="52">
        <f t="shared" si="74"/>
        <v>0</v>
      </c>
      <c r="Y129" s="52">
        <f t="shared" si="74"/>
        <v>0</v>
      </c>
      <c r="Z129" s="52">
        <f t="shared" si="74"/>
        <v>0</v>
      </c>
      <c r="AA129" s="52">
        <f t="shared" si="74"/>
        <v>0</v>
      </c>
      <c r="AB129" s="52">
        <f t="shared" si="74"/>
        <v>0</v>
      </c>
      <c r="AC129" s="52">
        <f t="shared" si="74"/>
        <v>0</v>
      </c>
      <c r="AD129" s="52">
        <f t="shared" si="74"/>
        <v>0</v>
      </c>
      <c r="AE129" s="52">
        <f t="shared" si="74"/>
        <v>0</v>
      </c>
      <c r="AF129" s="52">
        <f t="shared" si="74"/>
        <v>0</v>
      </c>
      <c r="AG129" s="52">
        <f>AG130+AG131</f>
        <v>0</v>
      </c>
      <c r="AH129" s="52">
        <f>AH130+AH131</f>
        <v>0</v>
      </c>
      <c r="AI129" s="52">
        <f>AI130+AI131</f>
        <v>0</v>
      </c>
      <c r="AJ129" s="52">
        <f t="shared" si="74"/>
        <v>0</v>
      </c>
      <c r="AK129" s="52">
        <f t="shared" si="74"/>
        <v>0</v>
      </c>
      <c r="AL129" s="52">
        <f t="shared" si="74"/>
        <v>0</v>
      </c>
      <c r="AM129" s="52">
        <f>AM130+AM131</f>
        <v>0</v>
      </c>
      <c r="AN129" s="52">
        <f t="shared" si="74"/>
        <v>0</v>
      </c>
      <c r="AO129" s="52">
        <f>AO130+AO131</f>
        <v>0</v>
      </c>
      <c r="AP129" s="52">
        <f>AP130+AP131</f>
        <v>0</v>
      </c>
      <c r="AQ129" s="52">
        <f>AQ130+AQ131</f>
        <v>0</v>
      </c>
      <c r="AR129" s="52">
        <f t="shared" si="74"/>
        <v>0</v>
      </c>
      <c r="AS129" s="52">
        <f t="shared" si="74"/>
        <v>0</v>
      </c>
      <c r="AT129" s="52">
        <f t="shared" si="74"/>
        <v>0</v>
      </c>
      <c r="AU129" s="52">
        <f t="shared" si="74"/>
        <v>0</v>
      </c>
      <c r="AV129" s="52">
        <f t="shared" si="74"/>
        <v>0</v>
      </c>
      <c r="AW129" s="52">
        <f t="shared" si="74"/>
        <v>0</v>
      </c>
      <c r="AX129" s="52">
        <f t="shared" si="74"/>
        <v>0</v>
      </c>
      <c r="AY129" s="52">
        <f t="shared" si="74"/>
        <v>0</v>
      </c>
      <c r="AZ129" s="52">
        <f t="shared" si="74"/>
        <v>0</v>
      </c>
      <c r="BA129" s="52">
        <f t="shared" si="74"/>
        <v>0</v>
      </c>
      <c r="BB129" s="52">
        <f t="shared" si="74"/>
        <v>0</v>
      </c>
      <c r="BC129" s="52">
        <f t="shared" si="74"/>
        <v>0</v>
      </c>
      <c r="BD129" s="52">
        <f>BD130+BD131</f>
        <v>0</v>
      </c>
      <c r="BE129" s="52">
        <f t="shared" si="74"/>
        <v>0</v>
      </c>
      <c r="BF129" s="52">
        <f t="shared" si="74"/>
        <v>0</v>
      </c>
      <c r="BG129" s="52">
        <f t="shared" si="74"/>
        <v>0</v>
      </c>
      <c r="BH129" s="52">
        <f t="shared" si="74"/>
        <v>0</v>
      </c>
      <c r="BI129" s="52">
        <f t="shared" si="74"/>
        <v>0</v>
      </c>
      <c r="BJ129" s="52">
        <f>BJ130+BJ131</f>
        <v>0</v>
      </c>
      <c r="BK129" s="52">
        <f t="shared" si="74"/>
        <v>0</v>
      </c>
      <c r="BL129" s="52">
        <f t="shared" si="74"/>
        <v>0</v>
      </c>
      <c r="BM129" s="52">
        <f t="shared" si="74"/>
        <v>0</v>
      </c>
      <c r="BN129" s="52">
        <f t="shared" si="74"/>
        <v>0</v>
      </c>
      <c r="BO129" s="52">
        <f t="shared" si="74"/>
        <v>0</v>
      </c>
      <c r="BP129" s="53">
        <f t="shared" si="74"/>
        <v>0</v>
      </c>
      <c r="BQ129" s="53">
        <f t="shared" si="74"/>
        <v>0</v>
      </c>
      <c r="BR129" s="53">
        <f aca="true" t="shared" si="75" ref="BR129:BW129">BR130+BR131</f>
        <v>0</v>
      </c>
      <c r="BS129" s="53">
        <f t="shared" si="75"/>
        <v>0</v>
      </c>
      <c r="BT129" s="53">
        <f t="shared" si="75"/>
        <v>0</v>
      </c>
      <c r="BU129" s="53">
        <f t="shared" si="75"/>
        <v>0</v>
      </c>
      <c r="BV129" s="52">
        <f t="shared" si="75"/>
        <v>0</v>
      </c>
      <c r="BW129" s="52">
        <f t="shared" si="75"/>
        <v>0</v>
      </c>
      <c r="BX129" s="37"/>
      <c r="BY129" s="37"/>
      <c r="BZ129" s="37"/>
      <c r="CA129" s="38"/>
      <c r="CB129" s="38"/>
      <c r="CC129" s="38"/>
      <c r="CD129" s="38"/>
      <c r="CE129" s="38"/>
      <c r="CF129" s="38"/>
      <c r="CG129" s="27"/>
    </row>
    <row r="130" spans="1:85" ht="12.75">
      <c r="A130" s="43">
        <v>613991</v>
      </c>
      <c r="B130" s="54" t="s">
        <v>194</v>
      </c>
      <c r="C130" s="30">
        <f t="shared" si="41"/>
        <v>0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6"/>
      <c r="BW130" s="56"/>
      <c r="BX130" s="37"/>
      <c r="BY130" s="37"/>
      <c r="BZ130" s="37"/>
      <c r="CA130" s="38"/>
      <c r="CB130" s="38"/>
      <c r="CC130" s="38"/>
      <c r="CD130" s="38"/>
      <c r="CE130" s="38"/>
      <c r="CF130" s="38"/>
      <c r="CG130" s="27"/>
    </row>
    <row r="131" spans="1:85" ht="12.75">
      <c r="A131" s="43">
        <v>613992</v>
      </c>
      <c r="B131" s="54" t="s">
        <v>195</v>
      </c>
      <c r="C131" s="30">
        <f t="shared" si="41"/>
        <v>0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6"/>
      <c r="BW131" s="56"/>
      <c r="BX131" s="37"/>
      <c r="BY131" s="37"/>
      <c r="BZ131" s="37"/>
      <c r="CA131" s="38"/>
      <c r="CB131" s="38"/>
      <c r="CC131" s="38"/>
      <c r="CD131" s="38"/>
      <c r="CE131" s="38"/>
      <c r="CF131" s="38"/>
      <c r="CG131" s="27"/>
    </row>
    <row r="132" spans="1:85" ht="12.75">
      <c r="A132" s="33">
        <v>614</v>
      </c>
      <c r="B132" s="34" t="s">
        <v>196</v>
      </c>
      <c r="C132" s="35">
        <f t="shared" si="41"/>
        <v>-259718685.39000002</v>
      </c>
      <c r="D132" s="36">
        <f>D133+D134+D135+D136+D137+D138+D139+D140</f>
        <v>-43533055.83</v>
      </c>
      <c r="E132" s="36">
        <f aca="true" t="shared" si="76" ref="E132:BP132">E133+E134+E135+E136+E137+E138+E139+E140</f>
        <v>-245512.65999999992</v>
      </c>
      <c r="F132" s="36">
        <f t="shared" si="76"/>
        <v>230581.00000000012</v>
      </c>
      <c r="G132" s="36">
        <f t="shared" si="76"/>
        <v>-5515818.48</v>
      </c>
      <c r="H132" s="36">
        <f t="shared" si="76"/>
        <v>-2597.45</v>
      </c>
      <c r="I132" s="36">
        <f t="shared" si="76"/>
        <v>-498280.0700000001</v>
      </c>
      <c r="J132" s="36">
        <f t="shared" si="76"/>
        <v>0</v>
      </c>
      <c r="K132" s="36">
        <f t="shared" si="76"/>
        <v>-165581.79</v>
      </c>
      <c r="L132" s="36">
        <f t="shared" si="76"/>
        <v>-82175833.83</v>
      </c>
      <c r="M132" s="36">
        <f t="shared" si="76"/>
        <v>-5155841.71</v>
      </c>
      <c r="N132" s="36">
        <f t="shared" si="76"/>
        <v>-82815566.73999998</v>
      </c>
      <c r="O132" s="36">
        <f t="shared" si="76"/>
        <v>-51317.649999999994</v>
      </c>
      <c r="P132" s="36">
        <f t="shared" si="76"/>
        <v>-1362665.56</v>
      </c>
      <c r="Q132" s="36">
        <f t="shared" si="76"/>
        <v>-2535874.63</v>
      </c>
      <c r="R132" s="36">
        <f t="shared" si="76"/>
        <v>0</v>
      </c>
      <c r="S132" s="36">
        <f t="shared" si="76"/>
        <v>-1998662.0199999998</v>
      </c>
      <c r="T132" s="36">
        <f t="shared" si="76"/>
        <v>-3440782.6799999997</v>
      </c>
      <c r="U132" s="36">
        <f t="shared" si="76"/>
        <v>2052.86</v>
      </c>
      <c r="V132" s="36">
        <f t="shared" si="76"/>
        <v>-191771.15</v>
      </c>
      <c r="W132" s="36">
        <f t="shared" si="76"/>
        <v>3861.499999999998</v>
      </c>
      <c r="X132" s="36">
        <f t="shared" si="76"/>
        <v>1720.01</v>
      </c>
      <c r="Y132" s="36">
        <f t="shared" si="76"/>
        <v>0</v>
      </c>
      <c r="Z132" s="36">
        <f t="shared" si="76"/>
        <v>-857077.1699999999</v>
      </c>
      <c r="AA132" s="36">
        <f t="shared" si="76"/>
        <v>0</v>
      </c>
      <c r="AB132" s="36">
        <f t="shared" si="76"/>
        <v>0</v>
      </c>
      <c r="AC132" s="36">
        <f t="shared" si="76"/>
        <v>-552656.68</v>
      </c>
      <c r="AD132" s="36">
        <f t="shared" si="76"/>
        <v>-1185.44</v>
      </c>
      <c r="AE132" s="36">
        <f t="shared" si="76"/>
        <v>0</v>
      </c>
      <c r="AF132" s="36">
        <f t="shared" si="76"/>
        <v>0</v>
      </c>
      <c r="AG132" s="36">
        <f t="shared" si="76"/>
        <v>0</v>
      </c>
      <c r="AH132" s="36">
        <f t="shared" si="76"/>
        <v>0</v>
      </c>
      <c r="AI132" s="36">
        <f t="shared" si="76"/>
        <v>0</v>
      </c>
      <c r="AJ132" s="36">
        <f t="shared" si="76"/>
        <v>0</v>
      </c>
      <c r="AK132" s="36">
        <f t="shared" si="76"/>
        <v>0</v>
      </c>
      <c r="AL132" s="36">
        <f t="shared" si="76"/>
        <v>0</v>
      </c>
      <c r="AM132" s="36">
        <f t="shared" si="76"/>
        <v>0</v>
      </c>
      <c r="AN132" s="36">
        <f t="shared" si="76"/>
        <v>0</v>
      </c>
      <c r="AO132" s="36">
        <f t="shared" si="76"/>
        <v>0</v>
      </c>
      <c r="AP132" s="36">
        <f t="shared" si="76"/>
        <v>0</v>
      </c>
      <c r="AQ132" s="36">
        <f t="shared" si="76"/>
        <v>0</v>
      </c>
      <c r="AR132" s="36">
        <f t="shared" si="76"/>
        <v>0</v>
      </c>
      <c r="AS132" s="36">
        <f t="shared" si="76"/>
        <v>0</v>
      </c>
      <c r="AT132" s="36">
        <f t="shared" si="76"/>
        <v>-10836293.440000001</v>
      </c>
      <c r="AU132" s="36">
        <f t="shared" si="76"/>
        <v>0</v>
      </c>
      <c r="AV132" s="36">
        <f t="shared" si="76"/>
        <v>0</v>
      </c>
      <c r="AW132" s="36">
        <f t="shared" si="76"/>
        <v>0</v>
      </c>
      <c r="AX132" s="36">
        <f t="shared" si="76"/>
        <v>0</v>
      </c>
      <c r="AY132" s="36">
        <f t="shared" si="76"/>
        <v>0</v>
      </c>
      <c r="AZ132" s="36">
        <f t="shared" si="76"/>
        <v>0</v>
      </c>
      <c r="BA132" s="36">
        <f t="shared" si="76"/>
        <v>0</v>
      </c>
      <c r="BB132" s="36">
        <f t="shared" si="76"/>
        <v>0</v>
      </c>
      <c r="BC132" s="36">
        <f t="shared" si="76"/>
        <v>-3851139.4300000006</v>
      </c>
      <c r="BD132" s="36">
        <f t="shared" si="76"/>
        <v>0</v>
      </c>
      <c r="BE132" s="36">
        <f t="shared" si="76"/>
        <v>-2042072.3999999997</v>
      </c>
      <c r="BF132" s="36">
        <f t="shared" si="76"/>
        <v>-301110.1800000001</v>
      </c>
      <c r="BG132" s="36">
        <f t="shared" si="76"/>
        <v>1303226.9100000004</v>
      </c>
      <c r="BH132" s="36">
        <f t="shared" si="76"/>
        <v>-1973745.3</v>
      </c>
      <c r="BI132" s="36">
        <f t="shared" si="76"/>
        <v>0</v>
      </c>
      <c r="BJ132" s="36">
        <f t="shared" si="76"/>
        <v>-5084.31</v>
      </c>
      <c r="BK132" s="36">
        <f t="shared" si="76"/>
        <v>-225.03</v>
      </c>
      <c r="BL132" s="36">
        <f t="shared" si="76"/>
        <v>7203.230000000004</v>
      </c>
      <c r="BM132" s="36">
        <f t="shared" si="76"/>
        <v>123330.11000000006</v>
      </c>
      <c r="BN132" s="36">
        <f t="shared" si="76"/>
        <v>2396.6900000000005</v>
      </c>
      <c r="BO132" s="36">
        <f t="shared" si="76"/>
        <v>15711.53</v>
      </c>
      <c r="BP132" s="36">
        <f t="shared" si="76"/>
        <v>533.66</v>
      </c>
      <c r="BQ132" s="36">
        <f aca="true" t="shared" si="77" ref="BQ132:BW132">BQ133+BQ134+BQ135+BQ136+BQ137+BQ138+BQ139+BQ140</f>
        <v>0</v>
      </c>
      <c r="BR132" s="36">
        <f t="shared" si="77"/>
        <v>6935.51</v>
      </c>
      <c r="BS132" s="36">
        <f t="shared" si="77"/>
        <v>646.58</v>
      </c>
      <c r="BT132" s="36">
        <f t="shared" si="77"/>
        <v>0</v>
      </c>
      <c r="BU132" s="36">
        <f t="shared" si="77"/>
        <v>-10121741.590000002</v>
      </c>
      <c r="BV132" s="36">
        <f t="shared" si="77"/>
        <v>-1185391.7600000002</v>
      </c>
      <c r="BW132" s="36">
        <f t="shared" si="77"/>
        <v>0</v>
      </c>
      <c r="BX132" s="37"/>
      <c r="BY132" s="37"/>
      <c r="BZ132" s="37"/>
      <c r="CA132" s="38"/>
      <c r="CB132" s="38"/>
      <c r="CC132" s="38"/>
      <c r="CD132" s="38"/>
      <c r="CE132" s="38"/>
      <c r="CF132" s="38"/>
      <c r="CG132" s="27"/>
    </row>
    <row r="133" spans="1:85" ht="12.75">
      <c r="A133" s="39">
        <v>61401</v>
      </c>
      <c r="B133" s="40" t="s">
        <v>197</v>
      </c>
      <c r="C133" s="41">
        <f t="shared" si="41"/>
        <v>-225858465.00000003</v>
      </c>
      <c r="D133" s="47">
        <f>HLOOKUP(D11,'[1]PIVOT_TABLE_GT'!$A$2:$DV$56,51,FALSE)</f>
        <v>-41926731</v>
      </c>
      <c r="E133" s="47">
        <f>HLOOKUP(E11,'[1]PIVOT_TABLE_GT'!$A$2:$DV$56,51,FALSE)</f>
        <v>-811672.83</v>
      </c>
      <c r="F133" s="47">
        <f>HLOOKUP(F11,'[1]PIVOT_TABLE_GT'!$A$2:$DV$56,51,FALSE)</f>
        <v>-3934776.9</v>
      </c>
      <c r="G133" s="47">
        <f>HLOOKUP(G11,'[1]PIVOT_TABLE_GT'!$A$2:$DV$56,51,FALSE)</f>
        <v>-5857090.8</v>
      </c>
      <c r="H133" s="47">
        <f>HLOOKUP(H11,'[1]PIVOT_TABLE_GT'!$A$2:$DV$56,51,FALSE)</f>
        <v>-2597.45</v>
      </c>
      <c r="I133" s="47">
        <f>HLOOKUP(I11,'[1]PIVOT_TABLE_GT'!$A$2:$DV$56,51,FALSE)</f>
        <v>-534416.48</v>
      </c>
      <c r="J133" s="47">
        <f>HLOOKUP(J11,'[1]PIVOT_TABLE_GT'!$A$2:$DV$56,51,FALSE)</f>
        <v>0</v>
      </c>
      <c r="K133" s="47">
        <f>HLOOKUP(K11,'[1]PIVOT_TABLE_GT'!$A$2:$DV$56,51,FALSE)</f>
        <v>-115434.04</v>
      </c>
      <c r="L133" s="47">
        <f>HLOOKUP(L11,'[1]PIVOT_TABLE_GT'!$A$2:$DV$56,51,FALSE)</f>
        <v>-67018828.09</v>
      </c>
      <c r="M133" s="47">
        <f>HLOOKUP(M11,'[1]PIVOT_TABLE_GT'!$A$2:$DV$56,51,FALSE)</f>
        <v>-3283728.87</v>
      </c>
      <c r="N133" s="47">
        <f>HLOOKUP(N11,'[1]PIVOT_TABLE_GT'!$A$2:$DV$56,51,FALSE)</f>
        <v>-64982010.43</v>
      </c>
      <c r="O133" s="47">
        <f>HLOOKUP(O11,'[1]PIVOT_TABLE_GT'!$A$2:$DV$56,51,FALSE)</f>
        <v>-40173.7</v>
      </c>
      <c r="P133" s="47">
        <f>HLOOKUP(P11,'[1]PIVOT_TABLE_GT'!$A$2:$DV$56,51,FALSE)</f>
        <v>-1231020.97</v>
      </c>
      <c r="Q133" s="47">
        <f>HLOOKUP(Q11,'[1]PIVOT_TABLE_GT'!$A$2:$DV$56,51,FALSE)</f>
        <v>-2294730.58</v>
      </c>
      <c r="R133" s="47">
        <f>HLOOKUP(R11,'[1]PIVOT_TABLE_GT'!$A$2:$DV$56,51,FALSE)</f>
        <v>0</v>
      </c>
      <c r="S133" s="47">
        <f>HLOOKUP(S11,'[1]PIVOT_TABLE_GT'!$A$2:$DV$56,51,FALSE)</f>
        <v>-1135350.68</v>
      </c>
      <c r="T133" s="47">
        <f>HLOOKUP(T11,'[1]PIVOT_TABLE_GT'!$A$2:$DV$56,51,FALSE)</f>
        <v>-2758098.56</v>
      </c>
      <c r="U133" s="47">
        <f>HLOOKUP(U11,'[1]PIVOT_TABLE_GT'!$A$2:$DV$56,51,FALSE)</f>
        <v>2052.86</v>
      </c>
      <c r="V133" s="47">
        <f>HLOOKUP(V11,'[1]PIVOT_TABLE_GT'!$A$2:$DV$56,51,FALSE)</f>
        <v>-172311.27</v>
      </c>
      <c r="W133" s="47">
        <f>HLOOKUP(W11,'[1]PIVOT_TABLE_GT'!$A$2:$DV$56,51,FALSE)</f>
        <v>-980.06</v>
      </c>
      <c r="X133" s="47">
        <f>HLOOKUP(X11,'[1]PIVOT_TABLE_GT'!$A$2:$DV$56,51,FALSE)</f>
        <v>0</v>
      </c>
      <c r="Y133" s="47">
        <f>HLOOKUP(Y11,'[1]PIVOT_TABLE_GT'!$A$2:$DV$56,51,FALSE)</f>
        <v>0</v>
      </c>
      <c r="Z133" s="47">
        <f>HLOOKUP(Z11,'[1]PIVOT_TABLE_GT'!$A$2:$DV$56,51,FALSE)</f>
        <v>-1737145.56</v>
      </c>
      <c r="AA133" s="47">
        <f>HLOOKUP(AA11,'[1]PIVOT_TABLE_GT'!$A$2:$DV$56,51,FALSE)</f>
        <v>0</v>
      </c>
      <c r="AB133" s="47">
        <f>HLOOKUP(AB11,'[1]PIVOT_TABLE_GT'!$A$2:$DV$56,51,FALSE)</f>
        <v>0</v>
      </c>
      <c r="AC133" s="47">
        <f>HLOOKUP(AC11,'[1]PIVOT_TABLE_GT'!$A$2:$DV$56,51,FALSE)</f>
        <v>-1115261.91</v>
      </c>
      <c r="AD133" s="47">
        <f>HLOOKUP(AD11,'[1]PIVOT_TABLE_GT'!$A$2:$DV$56,51,FALSE)</f>
        <v>-1185.44</v>
      </c>
      <c r="AE133" s="47">
        <f>HLOOKUP(AE11,'[1]PIVOT_TABLE_GT'!$A$2:$DV$56,51,FALSE)</f>
        <v>0</v>
      </c>
      <c r="AF133" s="47">
        <f>HLOOKUP(AF11,'[1]PIVOT_TABLE_GT'!$A$2:$DV$56,51,FALSE)</f>
        <v>0</v>
      </c>
      <c r="AG133" s="47">
        <f>HLOOKUP(AG11,'[1]PIVOT_TABLE_GT'!$A$2:$DV$56,51,FALSE)</f>
        <v>0</v>
      </c>
      <c r="AH133" s="47">
        <f>HLOOKUP(AH11,'[1]PIVOT_TABLE_GT'!$A$2:$DV$56,51,FALSE)</f>
        <v>0</v>
      </c>
      <c r="AI133" s="47">
        <f>HLOOKUP(AI11,'[1]PIVOT_TABLE_GT'!$A$2:$DV$56,51,FALSE)</f>
        <v>0</v>
      </c>
      <c r="AJ133" s="47">
        <f>HLOOKUP(AJ11,'[1]PIVOT_TABLE_GT'!$A$2:$DV$56,51,FALSE)</f>
        <v>0</v>
      </c>
      <c r="AK133" s="47">
        <f>HLOOKUP(AK11,'[1]PIVOT_TABLE_GT'!$A$2:$DV$56,51,FALSE)</f>
        <v>0</v>
      </c>
      <c r="AL133" s="47">
        <f>HLOOKUP(AL11,'[1]PIVOT_TABLE_GT'!$A$2:$DV$56,51,FALSE)</f>
        <v>0</v>
      </c>
      <c r="AM133" s="47">
        <f>HLOOKUP(AM11,'[1]PIVOT_TABLE_GT'!$A$2:$DV$56,51,FALSE)</f>
        <v>0</v>
      </c>
      <c r="AN133" s="47">
        <f>HLOOKUP(AN11,'[1]PIVOT_TABLE_GT'!$A$2:$DV$56,51,FALSE)</f>
        <v>0</v>
      </c>
      <c r="AO133" s="47">
        <f>HLOOKUP(AO11,'[1]PIVOT_TABLE_GT'!$A$2:$DV$56,51,FALSE)</f>
        <v>0</v>
      </c>
      <c r="AP133" s="47">
        <f>HLOOKUP(AP11,'[1]PIVOT_TABLE_GT'!$A$2:$DV$56,51,FALSE)</f>
        <v>0</v>
      </c>
      <c r="AQ133" s="47">
        <f>HLOOKUP(AQ11,'[1]PIVOT_TABLE_GT'!$A$2:$DV$56,51,FALSE)</f>
        <v>0</v>
      </c>
      <c r="AR133" s="47">
        <f>HLOOKUP(AR11,'[1]PIVOT_TABLE_GT'!$A$2:$DV$56,51,FALSE)</f>
        <v>0</v>
      </c>
      <c r="AS133" s="47">
        <f>HLOOKUP(AS11,'[1]PIVOT_TABLE_GT'!$A$2:$DV$56,51,FALSE)</f>
        <v>0</v>
      </c>
      <c r="AT133" s="47">
        <f>HLOOKUP(AT11,'[1]PIVOT_TABLE_GT'!$A$2:$DV$56,51,FALSE)+GETPIVOTDATA("TUTAR",'[1]PIVOT_TABLE_GT'!$A$3,"BRANŞ KOD","751","HESAP ADI","Üretim Komisyonu Giderleri (+/-)")</f>
        <v>-8470801.180000002</v>
      </c>
      <c r="AU133" s="47">
        <f>HLOOKUP(AU11,'[1]PIVOT_TABLE_GT'!$A$2:$DV$56,51,FALSE)</f>
        <v>0</v>
      </c>
      <c r="AV133" s="47">
        <f>HLOOKUP(AV11,'[1]PIVOT_TABLE_GT'!$A$2:$DV$56,51,FALSE)</f>
        <v>0</v>
      </c>
      <c r="AW133" s="47">
        <f>HLOOKUP(AW11,'[1]PIVOT_TABLE_GT'!$A$2:$DV$56,51,FALSE)</f>
        <v>0</v>
      </c>
      <c r="AX133" s="47">
        <f>HLOOKUP(AX11,'[1]PIVOT_TABLE_GT'!$A$2:$DV$56,51,FALSE)</f>
        <v>0</v>
      </c>
      <c r="AY133" s="47">
        <f>HLOOKUP(AY11,'[1]PIVOT_TABLE_GT'!$A$2:$DV$56,51,FALSE)</f>
        <v>0</v>
      </c>
      <c r="AZ133" s="47">
        <f>HLOOKUP(AZ11,'[1]PIVOT_TABLE_GT'!$A$2:$DV$56,51,FALSE)</f>
        <v>0</v>
      </c>
      <c r="BA133" s="47">
        <f>HLOOKUP(BA11,'[1]PIVOT_TABLE_GT'!$A$2:$DV$56,51,FALSE)</f>
        <v>0</v>
      </c>
      <c r="BB133" s="47">
        <f>HLOOKUP(BB11,'[1]PIVOT_TABLE_GT'!$A$2:$DV$56,51,FALSE)</f>
        <v>0</v>
      </c>
      <c r="BC133" s="47">
        <f>HLOOKUP(BC11,'[1]PIVOT_TABLE_GT'!$A$2:$DV$56,51,FALSE)</f>
        <v>-1004335.17</v>
      </c>
      <c r="BD133" s="47">
        <f>HLOOKUP(BD11,'[1]PIVOT_TABLE_GT'!$A$2:$DV$56,51,FALSE)</f>
        <v>0</v>
      </c>
      <c r="BE133" s="47">
        <f>HLOOKUP(BE11,'[1]PIVOT_TABLE_GT'!$A$2:$DV$56,51,FALSE)</f>
        <v>-2389552.74</v>
      </c>
      <c r="BF133" s="47">
        <f>HLOOKUP(BF11,'[1]PIVOT_TABLE_GT'!$A$2:$DV$56,51,FALSE)</f>
        <v>-1024544.86</v>
      </c>
      <c r="BG133" s="47">
        <f>HLOOKUP(BG11,'[1]PIVOT_TABLE_GT'!$A$2:$DV$56,51,FALSE)</f>
        <v>-2461550.4</v>
      </c>
      <c r="BH133" s="47">
        <f>HLOOKUP(BH11,'[1]PIVOT_TABLE_GT'!$A$2:$DV$56,51,FALSE)</f>
        <v>-1754248.38</v>
      </c>
      <c r="BI133" s="47">
        <f>HLOOKUP(BI11,'[1]PIVOT_TABLE_GT'!$A$2:$DV$56,51,FALSE)</f>
        <v>0</v>
      </c>
      <c r="BJ133" s="47">
        <f>HLOOKUP(BJ11,'[1]PIVOT_TABLE_GT'!$A$2:$DV$56,51,FALSE)</f>
        <v>-5084.31</v>
      </c>
      <c r="BK133" s="47">
        <f>HLOOKUP(BK11,'[1]PIVOT_TABLE_GT'!$A$2:$DV$56,51,FALSE)</f>
        <v>-225.03</v>
      </c>
      <c r="BL133" s="47">
        <f>HLOOKUP(BL11,'[1]PIVOT_TABLE_GT'!$A$2:$DV$56,51,FALSE)</f>
        <v>-36109.34</v>
      </c>
      <c r="BM133" s="47">
        <f>HLOOKUP(BM11,'[1]PIVOT_TABLE_GT'!$A$2:$DV$56,51,FALSE)</f>
        <v>-496973.04</v>
      </c>
      <c r="BN133" s="47">
        <f>HLOOKUP(BN11,'[1]PIVOT_TABLE_GT'!$A$2:$DV$56,51,FALSE)</f>
        <v>-2396.66</v>
      </c>
      <c r="BO133" s="47">
        <f>HLOOKUP(BO11,'[1]PIVOT_TABLE_GT'!$A$2:$DV$56,51,FALSE)</f>
        <v>-77465.49</v>
      </c>
      <c r="BP133" s="47">
        <f>HLOOKUP(BP11,'[1]PIVOT_TABLE_GT'!$A$2:$DV$56,51,FALSE)</f>
        <v>533.66</v>
      </c>
      <c r="BQ133" s="47">
        <f>HLOOKUP(BQ11,'[1]PIVOT_TABLE_GT'!$A$2:$DV$56,51,FALSE)</f>
        <v>0</v>
      </c>
      <c r="BR133" s="47">
        <f>HLOOKUP(BR11,'[1]PIVOT_TABLE_GT'!$A$2:$DV$56,51,FALSE)</f>
        <v>-9384.83</v>
      </c>
      <c r="BS133" s="47">
        <f>HLOOKUP(BS11,'[1]PIVOT_TABLE_GT'!$A$2:$DV$56,51,FALSE)</f>
        <v>-309.14</v>
      </c>
      <c r="BT133" s="47">
        <f>HLOOKUP(BT11,'[1]PIVOT_TABLE_GT'!$A$2:$DV$56,51,FALSE)</f>
        <v>0</v>
      </c>
      <c r="BU133" s="47">
        <f>HLOOKUP(BU11,'[1]PIVOT_TABLE_GT'!$A$2:$DV$56,51,FALSE)</f>
        <v>-8300182.01</v>
      </c>
      <c r="BV133" s="47">
        <f>HLOOKUP(BV11,'[1]PIVOT_TABLE_GT'!$A$2:$DV$56,51,FALSE)</f>
        <v>-874343.32</v>
      </c>
      <c r="BW133" s="47">
        <f>HLOOKUP(BW11,'[1]PIVOT_TABLE_GT'!$A$2:$DV$56,51,FALSE)</f>
        <v>0</v>
      </c>
      <c r="BX133" s="37"/>
      <c r="BY133" s="37"/>
      <c r="BZ133" s="37"/>
      <c r="CA133" s="38"/>
      <c r="CB133" s="38"/>
      <c r="CC133" s="38"/>
      <c r="CD133" s="38"/>
      <c r="CE133" s="38"/>
      <c r="CF133" s="38"/>
      <c r="CG133" s="27"/>
    </row>
    <row r="134" spans="1:85" ht="12.75">
      <c r="A134" s="39">
        <v>61402</v>
      </c>
      <c r="B134" s="40" t="s">
        <v>198</v>
      </c>
      <c r="C134" s="41">
        <f t="shared" si="41"/>
        <v>-33951762.59</v>
      </c>
      <c r="D134" s="47">
        <f>HLOOKUP(D11,'[1]PIVOT_TABLE_GT'!$A$2:$DV$56,35,FALSE)</f>
        <v>-3609072.37</v>
      </c>
      <c r="E134" s="47">
        <f>HLOOKUP(E11,'[1]PIVOT_TABLE_GT'!$A$2:$DV$56,35,FALSE)</f>
        <v>0</v>
      </c>
      <c r="F134" s="47">
        <f>HLOOKUP(F11,'[1]PIVOT_TABLE_GT'!$A$2:$DV$56,35,FALSE)</f>
        <v>-862374.7</v>
      </c>
      <c r="G134" s="47">
        <f>HLOOKUP(G11,'[1]PIVOT_TABLE_GT'!$A$2:$DV$56,35,FALSE)</f>
        <v>-417606.72</v>
      </c>
      <c r="H134" s="47">
        <f>HLOOKUP(H11,'[1]PIVOT_TABLE_GT'!$A$2:$DV$56,35,FALSE)</f>
        <v>0</v>
      </c>
      <c r="I134" s="47">
        <f>HLOOKUP(I11,'[1]PIVOT_TABLE_GT'!$A$2:$DV$56,35,FALSE)</f>
        <v>-57718.01</v>
      </c>
      <c r="J134" s="47">
        <f>HLOOKUP(J11,'[1]PIVOT_TABLE_GT'!$A$2:$DV$56,35,FALSE)</f>
        <v>0</v>
      </c>
      <c r="K134" s="47">
        <f>HLOOKUP(K11,'[1]PIVOT_TABLE_GT'!$A$2:$DV$56,35,FALSE)</f>
        <v>-30556.5</v>
      </c>
      <c r="L134" s="47">
        <f>HLOOKUP(L11,'[1]PIVOT_TABLE_GT'!$A$2:$DV$56,35,FALSE)</f>
        <v>-9581187.57</v>
      </c>
      <c r="M134" s="47">
        <f>HLOOKUP(M11,'[1]PIVOT_TABLE_GT'!$A$2:$DV$56,35,FALSE)</f>
        <v>-1140779.22</v>
      </c>
      <c r="N134" s="47">
        <f>HLOOKUP(N11,'[1]PIVOT_TABLE_GT'!$A$2:$DV$56,35,FALSE)</f>
        <v>-10867959.38</v>
      </c>
      <c r="O134" s="47">
        <f>HLOOKUP(O11,'[1]PIVOT_TABLE_GT'!$A$2:$DV$56,35,FALSE)</f>
        <v>-6790.37</v>
      </c>
      <c r="P134" s="47">
        <f>HLOOKUP(P11,'[1]PIVOT_TABLE_GT'!$A$2:$DV$56,35,FALSE)</f>
        <v>-91669.72</v>
      </c>
      <c r="Q134" s="47">
        <f>HLOOKUP(Q11,'[1]PIVOT_TABLE_GT'!$A$2:$DV$56,35,FALSE)</f>
        <v>-546623.38</v>
      </c>
      <c r="R134" s="47">
        <f>HLOOKUP(R11,'[1]PIVOT_TABLE_GT'!$A$2:$DV$56,35,FALSE)</f>
        <v>0</v>
      </c>
      <c r="S134" s="47">
        <f>HLOOKUP(S11,'[1]PIVOT_TABLE_GT'!$A$2:$DV$56,35,FALSE)</f>
        <v>-526252.2</v>
      </c>
      <c r="T134" s="47">
        <f>HLOOKUP(T11,'[1]PIVOT_TABLE_GT'!$A$2:$DV$56,35,FALSE)</f>
        <v>-482114.99</v>
      </c>
      <c r="U134" s="47">
        <f>HLOOKUP(U11,'[1]PIVOT_TABLE_GT'!$A$2:$DV$56,35,FALSE)</f>
        <v>0</v>
      </c>
      <c r="V134" s="47">
        <f>HLOOKUP(V11,'[1]PIVOT_TABLE_GT'!$A$2:$DV$56,35,FALSE)</f>
        <v>-16975.88</v>
      </c>
      <c r="W134" s="47">
        <f>HLOOKUP(W11,'[1]PIVOT_TABLE_GT'!$A$2:$DV$56,35,FALSE)</f>
        <v>-6790.37</v>
      </c>
      <c r="X134" s="47">
        <f>HLOOKUP(X11,'[1]PIVOT_TABLE_GT'!$A$2:$DV$56,35,FALSE)</f>
        <v>0</v>
      </c>
      <c r="Y134" s="47">
        <f>HLOOKUP(Y11,'[1]PIVOT_TABLE_GT'!$A$2:$DV$56,35,FALSE)</f>
        <v>0</v>
      </c>
      <c r="Z134" s="47">
        <f>HLOOKUP(Z11,'[1]PIVOT_TABLE_GT'!$A$2:$DV$56,35,FALSE)</f>
        <v>-176549.11</v>
      </c>
      <c r="AA134" s="47">
        <f>HLOOKUP(AA11,'[1]PIVOT_TABLE_GT'!$A$2:$DV$56,35,FALSE)</f>
        <v>0</v>
      </c>
      <c r="AB134" s="47">
        <f>HLOOKUP(AB11,'[1]PIVOT_TABLE_GT'!$A$2:$DV$56,35,FALSE)</f>
        <v>0</v>
      </c>
      <c r="AC134" s="47">
        <f>HLOOKUP(AC11,'[1]PIVOT_TABLE_GT'!$A$2:$DV$56,35,FALSE)</f>
        <v>-50927.66</v>
      </c>
      <c r="AD134" s="47">
        <f>HLOOKUP(AD11,'[1]PIVOT_TABLE_GT'!$A$2:$DV$56,35,FALSE)</f>
        <v>0</v>
      </c>
      <c r="AE134" s="47">
        <f>HLOOKUP(AE11,'[1]PIVOT_TABLE_GT'!$A$2:$DV$56,35,FALSE)</f>
        <v>0</v>
      </c>
      <c r="AF134" s="47">
        <f>HLOOKUP(AF11,'[1]PIVOT_TABLE_GT'!$A$2:$DV$56,35,FALSE)</f>
        <v>0</v>
      </c>
      <c r="AG134" s="47">
        <f>HLOOKUP(AG11,'[1]PIVOT_TABLE_GT'!$A$2:$DV$56,35,FALSE)</f>
        <v>0</v>
      </c>
      <c r="AH134" s="47">
        <f>HLOOKUP(AH11,'[1]PIVOT_TABLE_GT'!$A$2:$DV$56,35,FALSE)</f>
        <v>0</v>
      </c>
      <c r="AI134" s="47">
        <f>HLOOKUP(AI11,'[1]PIVOT_TABLE_GT'!$A$2:$DV$56,35,FALSE)</f>
        <v>0</v>
      </c>
      <c r="AJ134" s="47">
        <f>HLOOKUP(AJ11,'[1]PIVOT_TABLE_GT'!$A$2:$DV$56,35,FALSE)</f>
        <v>0</v>
      </c>
      <c r="AK134" s="47">
        <f>HLOOKUP(AK11,'[1]PIVOT_TABLE_GT'!$A$2:$DV$56,35,FALSE)</f>
        <v>0</v>
      </c>
      <c r="AL134" s="47">
        <f>HLOOKUP(AL11,'[1]PIVOT_TABLE_GT'!$A$2:$DV$56,35,FALSE)</f>
        <v>0</v>
      </c>
      <c r="AM134" s="47">
        <f>HLOOKUP(AM11,'[1]PIVOT_TABLE_GT'!$A$2:$DV$56,35,FALSE)</f>
        <v>0</v>
      </c>
      <c r="AN134" s="47">
        <f>HLOOKUP(AN11,'[1]PIVOT_TABLE_GT'!$A$2:$DV$56,35,FALSE)</f>
        <v>0</v>
      </c>
      <c r="AO134" s="47">
        <f>HLOOKUP(AO11,'[1]PIVOT_TABLE_GT'!$A$2:$DV$56,35,FALSE)</f>
        <v>0</v>
      </c>
      <c r="AP134" s="47">
        <f>HLOOKUP(AP11,'[1]PIVOT_TABLE_GT'!$A$2:$DV$56,35,FALSE)</f>
        <v>0</v>
      </c>
      <c r="AQ134" s="47">
        <f>HLOOKUP(AQ11,'[1]PIVOT_TABLE_GT'!$A$2:$DV$56,35,FALSE)</f>
        <v>0</v>
      </c>
      <c r="AR134" s="47">
        <f>HLOOKUP(AR11,'[1]PIVOT_TABLE_GT'!$A$2:$DV$56,35,FALSE)</f>
        <v>0</v>
      </c>
      <c r="AS134" s="47">
        <f>HLOOKUP(AS11,'[1]PIVOT_TABLE_GT'!$A$2:$DV$56,35,FALSE)</f>
        <v>0</v>
      </c>
      <c r="AT134" s="47">
        <f>HLOOKUP(AT11,'[1]PIVOT_TABLE_GT'!$A$2:$DV$56,35,FALSE)</f>
        <v>-1453135.44</v>
      </c>
      <c r="AU134" s="47">
        <f>HLOOKUP(AU11,'[1]PIVOT_TABLE_GT'!$A$2:$DV$56,35,FALSE)</f>
        <v>0</v>
      </c>
      <c r="AV134" s="47">
        <f>HLOOKUP(AV11,'[1]PIVOT_TABLE_GT'!$A$2:$DV$56,35,FALSE)</f>
        <v>0</v>
      </c>
      <c r="AW134" s="47">
        <f>HLOOKUP(AW11,'[1]PIVOT_TABLE_GT'!$A$2:$DV$56,35,FALSE)</f>
        <v>0</v>
      </c>
      <c r="AX134" s="47">
        <f>HLOOKUP(AX11,'[1]PIVOT_TABLE_GT'!$A$2:$DV$56,35,FALSE)</f>
        <v>0</v>
      </c>
      <c r="AY134" s="47">
        <f>HLOOKUP(AY11,'[1]PIVOT_TABLE_GT'!$A$2:$DV$56,35,FALSE)</f>
        <v>0</v>
      </c>
      <c r="AZ134" s="47">
        <f>HLOOKUP(AZ11,'[1]PIVOT_TABLE_GT'!$A$2:$DV$56,35,FALSE)</f>
        <v>0</v>
      </c>
      <c r="BA134" s="47">
        <f>HLOOKUP(BA11,'[1]PIVOT_TABLE_GT'!$A$2:$DV$56,35,FALSE)</f>
        <v>0</v>
      </c>
      <c r="BB134" s="47">
        <f>HLOOKUP(BB11,'[1]PIVOT_TABLE_GT'!$A$2:$DV$56,35,FALSE)</f>
        <v>0</v>
      </c>
      <c r="BC134" s="47">
        <f>HLOOKUP(BC11,'[1]PIVOT_TABLE_GT'!$A$2:$DV$56,35,FALSE)</f>
        <v>-1734935.11</v>
      </c>
      <c r="BD134" s="47">
        <f>HLOOKUP(BD11,'[1]PIVOT_TABLE_GT'!$A$2:$DV$56,35,FALSE)</f>
        <v>0</v>
      </c>
      <c r="BE134" s="47">
        <f>HLOOKUP(BE11,'[1]PIVOT_TABLE_GT'!$A$2:$DV$56,35,FALSE)</f>
        <v>-254638.19</v>
      </c>
      <c r="BF134" s="47">
        <f>HLOOKUP(BF11,'[1]PIVOT_TABLE_GT'!$A$2:$DV$56,35,FALSE)</f>
        <v>-84879.4</v>
      </c>
      <c r="BG134" s="47">
        <f>HLOOKUP(BG11,'[1]PIVOT_TABLE_GT'!$A$2:$DV$56,35,FALSE)</f>
        <v>-224081.61</v>
      </c>
      <c r="BH134" s="47">
        <f>HLOOKUP(BH11,'[1]PIVOT_TABLE_GT'!$A$2:$DV$56,35,FALSE)</f>
        <v>-370074.27</v>
      </c>
      <c r="BI134" s="47">
        <f>HLOOKUP(BI11,'[1]PIVOT_TABLE_GT'!$A$2:$DV$56,35,FALSE)</f>
        <v>0</v>
      </c>
      <c r="BJ134" s="47">
        <f>HLOOKUP(BJ11,'[1]PIVOT_TABLE_GT'!$A$2:$DV$56,35,FALSE)</f>
        <v>0</v>
      </c>
      <c r="BK134" s="47">
        <f>HLOOKUP(BK11,'[1]PIVOT_TABLE_GT'!$A$2:$DV$56,35,FALSE)</f>
        <v>0</v>
      </c>
      <c r="BL134" s="47">
        <f>HLOOKUP(BL11,'[1]PIVOT_TABLE_GT'!$A$2:$DV$56,35,FALSE)</f>
        <v>-3395.17</v>
      </c>
      <c r="BM134" s="47">
        <f>HLOOKUP(BM11,'[1]PIVOT_TABLE_GT'!$A$2:$DV$56,35,FALSE)</f>
        <v>-37346.92</v>
      </c>
      <c r="BN134" s="47">
        <f>HLOOKUP(BN11,'[1]PIVOT_TABLE_GT'!$A$2:$DV$56,35,FALSE)</f>
        <v>0</v>
      </c>
      <c r="BO134" s="47">
        <f>HLOOKUP(BO11,'[1]PIVOT_TABLE_GT'!$A$2:$DV$56,35,FALSE)</f>
        <v>-3395.17</v>
      </c>
      <c r="BP134" s="47">
        <f>HLOOKUP(BP11,'[1]PIVOT_TABLE_GT'!$A$2:$DV$56,35,FALSE)</f>
        <v>0</v>
      </c>
      <c r="BQ134" s="47">
        <f>HLOOKUP(BQ11,'[1]PIVOT_TABLE_GT'!$A$2:$DV$56,35,FALSE)</f>
        <v>0</v>
      </c>
      <c r="BR134" s="47">
        <f>HLOOKUP(BR11,'[1]PIVOT_TABLE_GT'!$A$2:$DV$56,35,FALSE)</f>
        <v>0</v>
      </c>
      <c r="BS134" s="47">
        <f>HLOOKUP(BS11,'[1]PIVOT_TABLE_GT'!$A$2:$DV$56,35,FALSE)</f>
        <v>0</v>
      </c>
      <c r="BT134" s="47">
        <f>HLOOKUP(BT11,'[1]PIVOT_TABLE_GT'!$A$2:$DV$56,35,FALSE)</f>
        <v>0</v>
      </c>
      <c r="BU134" s="47">
        <f>HLOOKUP(BU11,'[1]PIVOT_TABLE_GT'!$A$2:$DV$56,35,FALSE)</f>
        <v>-1123803.35</v>
      </c>
      <c r="BV134" s="47">
        <f>HLOOKUP(BV11,'[1]PIVOT_TABLE_GT'!$A$2:$DV$56,35,FALSE)</f>
        <v>-190129.81</v>
      </c>
      <c r="BW134" s="47">
        <f>HLOOKUP(BW11,'[1]PIVOT_TABLE_GT'!$A$2:$DV$56,35,FALSE)</f>
        <v>0</v>
      </c>
      <c r="BX134" s="37"/>
      <c r="BY134" s="37"/>
      <c r="BZ134" s="37"/>
      <c r="CA134" s="38"/>
      <c r="CB134" s="38"/>
      <c r="CC134" s="38"/>
      <c r="CD134" s="38"/>
      <c r="CE134" s="38"/>
      <c r="CF134" s="38"/>
      <c r="CG134" s="27"/>
    </row>
    <row r="135" spans="1:85" ht="12.75">
      <c r="A135" s="39">
        <v>61403</v>
      </c>
      <c r="B135" s="40" t="s">
        <v>199</v>
      </c>
      <c r="C135" s="41">
        <f t="shared" si="41"/>
        <v>-12294874.499999996</v>
      </c>
      <c r="D135" s="47">
        <f>HLOOKUP(D11,'[1]PIVOT_TABLE_GT'!$A$2:$DV$56,53,FALSE)</f>
        <v>-1306945.07</v>
      </c>
      <c r="E135" s="47">
        <f>HLOOKUP(E11,'[1]PIVOT_TABLE_GT'!$A$2:$DV$56,53,FALSE)</f>
        <v>0</v>
      </c>
      <c r="F135" s="47">
        <f>HLOOKUP(F11,'[1]PIVOT_TABLE_GT'!$A$2:$DV$56,53,FALSE)</f>
        <v>-312289.88</v>
      </c>
      <c r="G135" s="47">
        <f>HLOOKUP(G11,'[1]PIVOT_TABLE_GT'!$A$2:$DV$56,53,FALSE)</f>
        <v>-151227.03</v>
      </c>
      <c r="H135" s="47">
        <f>HLOOKUP(H11,'[1]PIVOT_TABLE_GT'!$A$2:$DV$56,53,FALSE)</f>
        <v>0</v>
      </c>
      <c r="I135" s="47">
        <f>HLOOKUP(I11,'[1]PIVOT_TABLE_GT'!$A$2:$DV$56,53,FALSE)</f>
        <v>-20901.34</v>
      </c>
      <c r="J135" s="47">
        <f>HLOOKUP(J11,'[1]PIVOT_TABLE_GT'!$A$2:$DV$56,53,FALSE)</f>
        <v>0</v>
      </c>
      <c r="K135" s="47">
        <f>HLOOKUP(K11,'[1]PIVOT_TABLE_GT'!$A$2:$DV$56,53,FALSE)</f>
        <v>-11065.39</v>
      </c>
      <c r="L135" s="47">
        <f>HLOOKUP(L11,'[1]PIVOT_TABLE_GT'!$A$2:$DV$56,53,FALSE)</f>
        <v>-3469613.55</v>
      </c>
      <c r="M135" s="47">
        <f>HLOOKUP(M11,'[1]PIVOT_TABLE_GT'!$A$2:$DV$56,53,FALSE)</f>
        <v>-413107.74</v>
      </c>
      <c r="N135" s="47">
        <f>HLOOKUP(N11,'[1]PIVOT_TABLE_GT'!$A$2:$DV$56,53,FALSE)</f>
        <v>-3935589.05</v>
      </c>
      <c r="O135" s="47">
        <f>HLOOKUP(O11,'[1]PIVOT_TABLE_GT'!$A$2:$DV$56,53,FALSE)</f>
        <v>-2458.94</v>
      </c>
      <c r="P135" s="47">
        <f>HLOOKUP(P11,'[1]PIVOT_TABLE_GT'!$A$2:$DV$56,53,FALSE)</f>
        <v>-33196.2</v>
      </c>
      <c r="Q135" s="47">
        <f>HLOOKUP(Q11,'[1]PIVOT_TABLE_GT'!$A$2:$DV$56,53,FALSE)</f>
        <v>-197947.5</v>
      </c>
      <c r="R135" s="47">
        <f>HLOOKUP(R11,'[1]PIVOT_TABLE_GT'!$A$2:$DV$56,53,FALSE)</f>
        <v>0</v>
      </c>
      <c r="S135" s="47">
        <f>HLOOKUP(S11,'[1]PIVOT_TABLE_GT'!$A$2:$DV$56,53,FALSE)</f>
        <v>-190570.57</v>
      </c>
      <c r="T135" s="47">
        <f>HLOOKUP(T11,'[1]PIVOT_TABLE_GT'!$A$2:$DV$56,53,FALSE)</f>
        <v>-174587.19</v>
      </c>
      <c r="U135" s="47">
        <f>HLOOKUP(U11,'[1]PIVOT_TABLE_GT'!$A$2:$DV$56,53,FALSE)</f>
        <v>0</v>
      </c>
      <c r="V135" s="47">
        <f>HLOOKUP(V11,'[1]PIVOT_TABLE_GT'!$A$2:$DV$56,53,FALSE)</f>
        <v>-6147.43</v>
      </c>
      <c r="W135" s="47">
        <f>HLOOKUP(W11,'[1]PIVOT_TABLE_GT'!$A$2:$DV$56,53,FALSE)</f>
        <v>-2458.94</v>
      </c>
      <c r="X135" s="47">
        <f>HLOOKUP(X11,'[1]PIVOT_TABLE_GT'!$A$2:$DV$56,53,FALSE)</f>
        <v>0</v>
      </c>
      <c r="Y135" s="47">
        <f>HLOOKUP(Y11,'[1]PIVOT_TABLE_GT'!$A$2:$DV$56,53,FALSE)</f>
        <v>0</v>
      </c>
      <c r="Z135" s="47">
        <f>HLOOKUP(Z11,'[1]PIVOT_TABLE_GT'!$A$2:$DV$56,53,FALSE)</f>
        <v>-63933.32</v>
      </c>
      <c r="AA135" s="47">
        <f>HLOOKUP(AA11,'[1]PIVOT_TABLE_GT'!$A$2:$DV$56,53,FALSE)</f>
        <v>0</v>
      </c>
      <c r="AB135" s="47">
        <f>HLOOKUP(AB11,'[1]PIVOT_TABLE_GT'!$A$2:$DV$56,53,FALSE)</f>
        <v>0</v>
      </c>
      <c r="AC135" s="47">
        <f>HLOOKUP(AC11,'[1]PIVOT_TABLE_GT'!$A$2:$DV$56,53,FALSE)</f>
        <v>-18442.34</v>
      </c>
      <c r="AD135" s="47">
        <f>HLOOKUP(AD11,'[1]PIVOT_TABLE_GT'!$A$2:$DV$56,53,FALSE)</f>
        <v>0</v>
      </c>
      <c r="AE135" s="47">
        <f>HLOOKUP(AE11,'[1]PIVOT_TABLE_GT'!$A$2:$DV$56,53,FALSE)</f>
        <v>0</v>
      </c>
      <c r="AF135" s="47">
        <f>HLOOKUP(AF11,'[1]PIVOT_TABLE_GT'!$A$2:$DV$56,53,FALSE)</f>
        <v>0</v>
      </c>
      <c r="AG135" s="47">
        <f>HLOOKUP(AG11,'[1]PIVOT_TABLE_GT'!$A$2:$DV$56,53,FALSE)</f>
        <v>0</v>
      </c>
      <c r="AH135" s="47">
        <f>HLOOKUP(AH11,'[1]PIVOT_TABLE_GT'!$A$2:$DV$56,53,FALSE)</f>
        <v>0</v>
      </c>
      <c r="AI135" s="47">
        <f>HLOOKUP(AI11,'[1]PIVOT_TABLE_GT'!$A$2:$DV$56,53,FALSE)</f>
        <v>0</v>
      </c>
      <c r="AJ135" s="47">
        <f>HLOOKUP(AJ11,'[1]PIVOT_TABLE_GT'!$A$2:$DV$56,53,FALSE)</f>
        <v>0</v>
      </c>
      <c r="AK135" s="47">
        <f>HLOOKUP(AK11,'[1]PIVOT_TABLE_GT'!$A$2:$DV$56,53,FALSE)</f>
        <v>0</v>
      </c>
      <c r="AL135" s="47">
        <f>HLOOKUP(AL11,'[1]PIVOT_TABLE_GT'!$A$2:$DV$56,53,FALSE)</f>
        <v>0</v>
      </c>
      <c r="AM135" s="47">
        <f>HLOOKUP(AM11,'[1]PIVOT_TABLE_GT'!$A$2:$DV$56,53,FALSE)</f>
        <v>0</v>
      </c>
      <c r="AN135" s="47">
        <f>HLOOKUP(AN11,'[1]PIVOT_TABLE_GT'!$A$2:$DV$56,53,FALSE)</f>
        <v>0</v>
      </c>
      <c r="AO135" s="47">
        <f>HLOOKUP(AO11,'[1]PIVOT_TABLE_GT'!$A$2:$DV$56,53,FALSE)</f>
        <v>0</v>
      </c>
      <c r="AP135" s="47">
        <f>HLOOKUP(AP11,'[1]PIVOT_TABLE_GT'!$A$2:$DV$56,53,FALSE)</f>
        <v>0</v>
      </c>
      <c r="AQ135" s="47">
        <f>HLOOKUP(AQ11,'[1]PIVOT_TABLE_GT'!$A$2:$DV$56,53,FALSE)</f>
        <v>0</v>
      </c>
      <c r="AR135" s="47">
        <f>HLOOKUP(AR11,'[1]PIVOT_TABLE_GT'!$A$2:$DV$56,53,FALSE)</f>
        <v>0</v>
      </c>
      <c r="AS135" s="47">
        <f>HLOOKUP(AS11,'[1]PIVOT_TABLE_GT'!$A$2:$DV$56,53,FALSE)</f>
        <v>0</v>
      </c>
      <c r="AT135" s="47">
        <f>HLOOKUP(AT11,'[1]PIVOT_TABLE_GT'!$A$2:$DV$56,53,FALSE)</f>
        <v>-526220.6</v>
      </c>
      <c r="AU135" s="47">
        <f>HLOOKUP(AU11,'[1]PIVOT_TABLE_GT'!$A$2:$DV$56,53,FALSE)</f>
        <v>0</v>
      </c>
      <c r="AV135" s="47">
        <f>HLOOKUP(AV11,'[1]PIVOT_TABLE_GT'!$A$2:$DV$56,53,FALSE)</f>
        <v>0</v>
      </c>
      <c r="AW135" s="47">
        <f>HLOOKUP(AW11,'[1]PIVOT_TABLE_GT'!$A$2:$DV$56,53,FALSE)</f>
        <v>0</v>
      </c>
      <c r="AX135" s="47">
        <f>HLOOKUP(AX11,'[1]PIVOT_TABLE_GT'!$A$2:$DV$56,53,FALSE)</f>
        <v>0</v>
      </c>
      <c r="AY135" s="47">
        <f>HLOOKUP(AY11,'[1]PIVOT_TABLE_GT'!$A$2:$DV$56,53,FALSE)</f>
        <v>0</v>
      </c>
      <c r="AZ135" s="47">
        <f>HLOOKUP(AZ11,'[1]PIVOT_TABLE_GT'!$A$2:$DV$56,53,FALSE)</f>
        <v>0</v>
      </c>
      <c r="BA135" s="47">
        <f>HLOOKUP(BA11,'[1]PIVOT_TABLE_GT'!$A$2:$DV$56,53,FALSE)</f>
        <v>0</v>
      </c>
      <c r="BB135" s="47">
        <f>HLOOKUP(BB11,'[1]PIVOT_TABLE_GT'!$A$2:$DV$56,53,FALSE)</f>
        <v>0</v>
      </c>
      <c r="BC135" s="47">
        <f>HLOOKUP(BC11,'[1]PIVOT_TABLE_GT'!$A$2:$DV$56,53,FALSE)</f>
        <v>-628267.99</v>
      </c>
      <c r="BD135" s="47">
        <f>HLOOKUP(BD11,'[1]PIVOT_TABLE_GT'!$A$2:$DV$56,53,FALSE)</f>
        <v>0</v>
      </c>
      <c r="BE135" s="47">
        <f>HLOOKUP(BE11,'[1]PIVOT_TABLE_GT'!$A$2:$DV$56,53,FALSE)</f>
        <v>-92211.67</v>
      </c>
      <c r="BF135" s="47">
        <f>HLOOKUP(BF11,'[1]PIVOT_TABLE_GT'!$A$2:$DV$56,53,FALSE)</f>
        <v>-30737.27</v>
      </c>
      <c r="BG135" s="47">
        <f>HLOOKUP(BG11,'[1]PIVOT_TABLE_GT'!$A$2:$DV$56,53,FALSE)</f>
        <v>-81146.2</v>
      </c>
      <c r="BH135" s="47">
        <f>HLOOKUP(BH11,'[1]PIVOT_TABLE_GT'!$A$2:$DV$56,53,FALSE)</f>
        <v>-134014.18</v>
      </c>
      <c r="BI135" s="47">
        <f>HLOOKUP(BI11,'[1]PIVOT_TABLE_GT'!$A$2:$DV$56,53,FALSE)</f>
        <v>0</v>
      </c>
      <c r="BJ135" s="47">
        <f>HLOOKUP(BJ11,'[1]PIVOT_TABLE_GT'!$A$2:$DV$56,53,FALSE)</f>
        <v>0</v>
      </c>
      <c r="BK135" s="47">
        <f>HLOOKUP(BK11,'[1]PIVOT_TABLE_GT'!$A$2:$DV$56,53,FALSE)</f>
        <v>0</v>
      </c>
      <c r="BL135" s="47">
        <f>HLOOKUP(BL11,'[1]PIVOT_TABLE_GT'!$A$2:$DV$56,53,FALSE)</f>
        <v>-1229.52</v>
      </c>
      <c r="BM135" s="47">
        <f>HLOOKUP(BM11,'[1]PIVOT_TABLE_GT'!$A$2:$DV$56,53,FALSE)</f>
        <v>-13524.4</v>
      </c>
      <c r="BN135" s="47">
        <f>HLOOKUP(BN11,'[1]PIVOT_TABLE_GT'!$A$2:$DV$56,53,FALSE)</f>
        <v>0</v>
      </c>
      <c r="BO135" s="47">
        <f>HLOOKUP(BO11,'[1]PIVOT_TABLE_GT'!$A$2:$DV$56,53,FALSE)</f>
        <v>-1229.52</v>
      </c>
      <c r="BP135" s="47">
        <f>HLOOKUP(BP11,'[1]PIVOT_TABLE_GT'!$A$2:$DV$56,53,FALSE)</f>
        <v>0</v>
      </c>
      <c r="BQ135" s="47">
        <f>HLOOKUP(BQ11,'[1]PIVOT_TABLE_GT'!$A$2:$DV$56,53,FALSE)</f>
        <v>0</v>
      </c>
      <c r="BR135" s="47">
        <f>HLOOKUP(BR11,'[1]PIVOT_TABLE_GT'!$A$2:$DV$56,53,FALSE)</f>
        <v>0</v>
      </c>
      <c r="BS135" s="47">
        <f>HLOOKUP(BS11,'[1]PIVOT_TABLE_GT'!$A$2:$DV$56,53,FALSE)</f>
        <v>0</v>
      </c>
      <c r="BT135" s="47">
        <f>HLOOKUP(BT11,'[1]PIVOT_TABLE_GT'!$A$2:$DV$56,53,FALSE)</f>
        <v>0</v>
      </c>
      <c r="BU135" s="47">
        <f>HLOOKUP(BU11,'[1]PIVOT_TABLE_GT'!$A$2:$DV$56,53,FALSE)</f>
        <v>-406960.33</v>
      </c>
      <c r="BV135" s="47">
        <f>HLOOKUP(BV11,'[1]PIVOT_TABLE_GT'!$A$2:$DV$56,53,FALSE)</f>
        <v>-68851.34</v>
      </c>
      <c r="BW135" s="47">
        <f>HLOOKUP(BW11,'[1]PIVOT_TABLE_GT'!$A$2:$DV$56,53,FALSE)</f>
        <v>0</v>
      </c>
      <c r="BX135" s="37"/>
      <c r="BY135" s="37"/>
      <c r="BZ135" s="37"/>
      <c r="CA135" s="38"/>
      <c r="CB135" s="38"/>
      <c r="CC135" s="38"/>
      <c r="CD135" s="38"/>
      <c r="CE135" s="38"/>
      <c r="CF135" s="38"/>
      <c r="CG135" s="27"/>
    </row>
    <row r="136" spans="1:85" ht="12.75">
      <c r="A136" s="39">
        <v>61404</v>
      </c>
      <c r="B136" s="40" t="s">
        <v>200</v>
      </c>
      <c r="C136" s="41">
        <f t="shared" si="41"/>
        <v>0</v>
      </c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8"/>
      <c r="BW136" s="48"/>
      <c r="BX136" s="37"/>
      <c r="BY136" s="37"/>
      <c r="BZ136" s="37"/>
      <c r="CA136" s="38"/>
      <c r="CB136" s="38"/>
      <c r="CC136" s="38"/>
      <c r="CD136" s="38"/>
      <c r="CE136" s="38"/>
      <c r="CF136" s="38"/>
      <c r="CG136" s="27"/>
    </row>
    <row r="137" spans="1:85" ht="12.75">
      <c r="A137" s="39">
        <v>61405</v>
      </c>
      <c r="B137" s="40" t="s">
        <v>201</v>
      </c>
      <c r="C137" s="41">
        <f t="shared" si="41"/>
        <v>-8263492.2</v>
      </c>
      <c r="D137" s="47">
        <f>HLOOKUP(D11,'[1]PIVOT_TABLE_GT'!$A$2:$DV$56,34,FALSE)</f>
        <v>-878409.2</v>
      </c>
      <c r="E137" s="47">
        <f>HLOOKUP(E11,'[1]PIVOT_TABLE_GT'!$A$2:$DV$56,34,FALSE)</f>
        <v>0</v>
      </c>
      <c r="F137" s="47">
        <f>HLOOKUP(F11,'[1]PIVOT_TABLE_GT'!$A$2:$DV$56,34,FALSE)</f>
        <v>-209892.73</v>
      </c>
      <c r="G137" s="47">
        <f>HLOOKUP(G11,'[1]PIVOT_TABLE_GT'!$A$2:$DV$56,34,FALSE)</f>
        <v>-101640.98</v>
      </c>
      <c r="H137" s="47">
        <f>HLOOKUP(H11,'[1]PIVOT_TABLE_GT'!$A$2:$DV$56,34,FALSE)</f>
        <v>0</v>
      </c>
      <c r="I137" s="47">
        <f>HLOOKUP(I11,'[1]PIVOT_TABLE_GT'!$A$2:$DV$56,34,FALSE)</f>
        <v>-14047.93</v>
      </c>
      <c r="J137" s="47">
        <f>HLOOKUP(J11,'[1]PIVOT_TABLE_GT'!$A$2:$DV$56,34,FALSE)</f>
        <v>0</v>
      </c>
      <c r="K137" s="47">
        <f>HLOOKUP(K11,'[1]PIVOT_TABLE_GT'!$A$2:$DV$56,34,FALSE)</f>
        <v>-7437.14</v>
      </c>
      <c r="L137" s="47">
        <f>HLOOKUP(L11,'[1]PIVOT_TABLE_GT'!$A$2:$DV$56,34,FALSE)</f>
        <v>-2331957.5</v>
      </c>
      <c r="M137" s="47">
        <f>HLOOKUP(M11,'[1]PIVOT_TABLE_GT'!$A$2:$DV$56,34,FALSE)</f>
        <v>-277653.33</v>
      </c>
      <c r="N137" s="47">
        <f>HLOOKUP(N11,'[1]PIVOT_TABLE_GT'!$A$2:$DV$56,34,FALSE)</f>
        <v>-2645143.82</v>
      </c>
      <c r="O137" s="47">
        <f>HLOOKUP(O11,'[1]PIVOT_TABLE_GT'!$A$2:$DV$56,34,FALSE)</f>
        <v>-1652.7</v>
      </c>
      <c r="P137" s="47">
        <f>HLOOKUP(P11,'[1]PIVOT_TABLE_GT'!$A$2:$DV$56,34,FALSE)</f>
        <v>-22311.46</v>
      </c>
      <c r="Q137" s="47">
        <f>HLOOKUP(Q11,'[1]PIVOT_TABLE_GT'!$A$2:$DV$56,34,FALSE)</f>
        <v>-133042.23</v>
      </c>
      <c r="R137" s="47">
        <f>HLOOKUP(R11,'[1]PIVOT_TABLE_GT'!$A$2:$DV$56,34,FALSE)</f>
        <v>0</v>
      </c>
      <c r="S137" s="47">
        <f>HLOOKUP(S11,'[1]PIVOT_TABLE_GT'!$A$2:$DV$56,34,FALSE)</f>
        <v>-128084.14</v>
      </c>
      <c r="T137" s="47">
        <f>HLOOKUP(T11,'[1]PIVOT_TABLE_GT'!$A$2:$DV$56,34,FALSE)</f>
        <v>-117341.58</v>
      </c>
      <c r="U137" s="47">
        <f>HLOOKUP(U11,'[1]PIVOT_TABLE_GT'!$A$2:$DV$56,34,FALSE)</f>
        <v>0</v>
      </c>
      <c r="V137" s="47">
        <f>HLOOKUP(V11,'[1]PIVOT_TABLE_GT'!$A$2:$DV$56,34,FALSE)</f>
        <v>-4131.75</v>
      </c>
      <c r="W137" s="47">
        <f>HLOOKUP(W11,'[1]PIVOT_TABLE_GT'!$A$2:$DV$56,34,FALSE)</f>
        <v>-1652.7</v>
      </c>
      <c r="X137" s="47">
        <f>HLOOKUP(X11,'[1]PIVOT_TABLE_GT'!$A$2:$DV$56,34,FALSE)</f>
        <v>0</v>
      </c>
      <c r="Y137" s="47">
        <f>HLOOKUP(Y11,'[1]PIVOT_TABLE_GT'!$A$2:$DV$56,34,FALSE)</f>
        <v>0</v>
      </c>
      <c r="Z137" s="47">
        <f>HLOOKUP(Z11,'[1]PIVOT_TABLE_GT'!$A$2:$DV$56,34,FALSE)</f>
        <v>-42970.15</v>
      </c>
      <c r="AA137" s="47">
        <f>HLOOKUP(AA11,'[1]PIVOT_TABLE_GT'!$A$2:$DV$56,34,FALSE)</f>
        <v>0</v>
      </c>
      <c r="AB137" s="47">
        <f>HLOOKUP(AB11,'[1]PIVOT_TABLE_GT'!$A$2:$DV$56,34,FALSE)</f>
        <v>0</v>
      </c>
      <c r="AC137" s="47">
        <f>HLOOKUP(AC11,'[1]PIVOT_TABLE_GT'!$A$2:$DV$56,34,FALSE)</f>
        <v>-12395.26</v>
      </c>
      <c r="AD137" s="47">
        <f>HLOOKUP(AD11,'[1]PIVOT_TABLE_GT'!$A$2:$DV$56,34,FALSE)</f>
        <v>0</v>
      </c>
      <c r="AE137" s="47">
        <f>HLOOKUP(AE11,'[1]PIVOT_TABLE_GT'!$A$2:$DV$56,34,FALSE)</f>
        <v>0</v>
      </c>
      <c r="AF137" s="47">
        <f>HLOOKUP(AF11,'[1]PIVOT_TABLE_GT'!$A$2:$DV$56,34,FALSE)</f>
        <v>0</v>
      </c>
      <c r="AG137" s="47">
        <f>HLOOKUP(AG11,'[1]PIVOT_TABLE_GT'!$A$2:$DV$56,34,FALSE)</f>
        <v>0</v>
      </c>
      <c r="AH137" s="47">
        <f>HLOOKUP(AH11,'[1]PIVOT_TABLE_GT'!$A$2:$DV$56,34,FALSE)</f>
        <v>0</v>
      </c>
      <c r="AI137" s="47">
        <f>HLOOKUP(AI11,'[1]PIVOT_TABLE_GT'!$A$2:$DV$56,34,FALSE)</f>
        <v>0</v>
      </c>
      <c r="AJ137" s="47">
        <f>HLOOKUP(AJ11,'[1]PIVOT_TABLE_GT'!$A$2:$DV$56,34,FALSE)</f>
        <v>0</v>
      </c>
      <c r="AK137" s="47">
        <f>HLOOKUP(AK11,'[1]PIVOT_TABLE_GT'!$A$2:$DV$56,34,FALSE)</f>
        <v>0</v>
      </c>
      <c r="AL137" s="47">
        <f>HLOOKUP(AL11,'[1]PIVOT_TABLE_GT'!$A$2:$DV$56,34,FALSE)</f>
        <v>0</v>
      </c>
      <c r="AM137" s="47">
        <f>HLOOKUP(AM11,'[1]PIVOT_TABLE_GT'!$A$2:$DV$56,34,FALSE)</f>
        <v>0</v>
      </c>
      <c r="AN137" s="47">
        <f>HLOOKUP(AN11,'[1]PIVOT_TABLE_GT'!$A$2:$DV$56,34,FALSE)</f>
        <v>0</v>
      </c>
      <c r="AO137" s="47">
        <f>HLOOKUP(AO11,'[1]PIVOT_TABLE_GT'!$A$2:$DV$56,34,FALSE)</f>
        <v>0</v>
      </c>
      <c r="AP137" s="47">
        <f>HLOOKUP(AP11,'[1]PIVOT_TABLE_GT'!$A$2:$DV$56,34,FALSE)</f>
        <v>0</v>
      </c>
      <c r="AQ137" s="47">
        <f>HLOOKUP(AQ11,'[1]PIVOT_TABLE_GT'!$A$2:$DV$56,34,FALSE)</f>
        <v>0</v>
      </c>
      <c r="AR137" s="47">
        <f>HLOOKUP(AR11,'[1]PIVOT_TABLE_GT'!$A$2:$DV$56,34,FALSE)</f>
        <v>0</v>
      </c>
      <c r="AS137" s="47">
        <f>HLOOKUP(AS11,'[1]PIVOT_TABLE_GT'!$A$2:$DV$56,34,FALSE)</f>
        <v>0</v>
      </c>
      <c r="AT137" s="47">
        <f>HLOOKUP(AT11,'[1]PIVOT_TABLE_GT'!$A$2:$DV$56,34,FALSE)</f>
        <v>-353677.47</v>
      </c>
      <c r="AU137" s="47">
        <f>HLOOKUP(AU11,'[1]PIVOT_TABLE_GT'!$A$2:$DV$56,34,FALSE)</f>
        <v>0</v>
      </c>
      <c r="AV137" s="47">
        <f>HLOOKUP(AV11,'[1]PIVOT_TABLE_GT'!$A$2:$DV$56,34,FALSE)</f>
        <v>0</v>
      </c>
      <c r="AW137" s="47">
        <f>HLOOKUP(AW11,'[1]PIVOT_TABLE_GT'!$A$2:$DV$56,34,FALSE)</f>
        <v>0</v>
      </c>
      <c r="AX137" s="47">
        <f>HLOOKUP(AX11,'[1]PIVOT_TABLE_GT'!$A$2:$DV$56,34,FALSE)</f>
        <v>0</v>
      </c>
      <c r="AY137" s="47">
        <f>HLOOKUP(AY11,'[1]PIVOT_TABLE_GT'!$A$2:$DV$56,34,FALSE)</f>
        <v>0</v>
      </c>
      <c r="AZ137" s="47">
        <f>HLOOKUP(AZ11,'[1]PIVOT_TABLE_GT'!$A$2:$DV$56,34,FALSE)</f>
        <v>0</v>
      </c>
      <c r="BA137" s="47">
        <f>HLOOKUP(BA11,'[1]PIVOT_TABLE_GT'!$A$2:$DV$56,34,FALSE)</f>
        <v>0</v>
      </c>
      <c r="BB137" s="47">
        <f>HLOOKUP(BB11,'[1]PIVOT_TABLE_GT'!$A$2:$DV$56,34,FALSE)</f>
        <v>0</v>
      </c>
      <c r="BC137" s="47">
        <f>HLOOKUP(BC11,'[1]PIVOT_TABLE_GT'!$A$2:$DV$56,34,FALSE)</f>
        <v>-422264.46</v>
      </c>
      <c r="BD137" s="47">
        <f>HLOOKUP(BD11,'[1]PIVOT_TABLE_GT'!$A$2:$DV$56,34,FALSE)</f>
        <v>0</v>
      </c>
      <c r="BE137" s="47">
        <f>HLOOKUP(BE11,'[1]PIVOT_TABLE_GT'!$A$2:$DV$56,34,FALSE)</f>
        <v>-61976.19</v>
      </c>
      <c r="BF137" s="47">
        <f>HLOOKUP(BF11,'[1]PIVOT_TABLE_GT'!$A$2:$DV$56,34,FALSE)</f>
        <v>-20658.7</v>
      </c>
      <c r="BG137" s="47">
        <f>HLOOKUP(BG11,'[1]PIVOT_TABLE_GT'!$A$2:$DV$56,34,FALSE)</f>
        <v>-54539.03</v>
      </c>
      <c r="BH137" s="47">
        <f>HLOOKUP(BH11,'[1]PIVOT_TABLE_GT'!$A$2:$DV$56,34,FALSE)</f>
        <v>-90072.05</v>
      </c>
      <c r="BI137" s="47">
        <f>HLOOKUP(BI11,'[1]PIVOT_TABLE_GT'!$A$2:$DV$56,34,FALSE)</f>
        <v>0</v>
      </c>
      <c r="BJ137" s="47">
        <f>HLOOKUP(BJ11,'[1]PIVOT_TABLE_GT'!$A$2:$DV$56,34,FALSE)</f>
        <v>0</v>
      </c>
      <c r="BK137" s="47">
        <f>HLOOKUP(BK11,'[1]PIVOT_TABLE_GT'!$A$2:$DV$56,34,FALSE)</f>
        <v>0</v>
      </c>
      <c r="BL137" s="47">
        <f>HLOOKUP(BL11,'[1]PIVOT_TABLE_GT'!$A$2:$DV$56,34,FALSE)</f>
        <v>-826.36</v>
      </c>
      <c r="BM137" s="47">
        <f>HLOOKUP(BM11,'[1]PIVOT_TABLE_GT'!$A$2:$DV$56,34,FALSE)</f>
        <v>-9089.86</v>
      </c>
      <c r="BN137" s="47">
        <f>HLOOKUP(BN11,'[1]PIVOT_TABLE_GT'!$A$2:$DV$56,34,FALSE)</f>
        <v>0</v>
      </c>
      <c r="BO137" s="47">
        <f>HLOOKUP(BO11,'[1]PIVOT_TABLE_GT'!$A$2:$DV$56,34,FALSE)</f>
        <v>-826.36</v>
      </c>
      <c r="BP137" s="47">
        <f>HLOOKUP(BP11,'[1]PIVOT_TABLE_GT'!$A$2:$DV$56,34,FALSE)</f>
        <v>0</v>
      </c>
      <c r="BQ137" s="47">
        <f>HLOOKUP(BQ11,'[1]PIVOT_TABLE_GT'!$A$2:$DV$56,34,FALSE)</f>
        <v>0</v>
      </c>
      <c r="BR137" s="47">
        <f>HLOOKUP(BR11,'[1]PIVOT_TABLE_GT'!$A$2:$DV$56,34,FALSE)</f>
        <v>0</v>
      </c>
      <c r="BS137" s="47">
        <f>HLOOKUP(BS11,'[1]PIVOT_TABLE_GT'!$A$2:$DV$56,34,FALSE)</f>
        <v>0</v>
      </c>
      <c r="BT137" s="47">
        <f>HLOOKUP(BT11,'[1]PIVOT_TABLE_GT'!$A$2:$DV$56,34,FALSE)</f>
        <v>0</v>
      </c>
      <c r="BU137" s="47">
        <f>HLOOKUP(BU11,'[1]PIVOT_TABLE_GT'!$A$2:$DV$56,34,FALSE)</f>
        <v>-273521.56</v>
      </c>
      <c r="BV137" s="47">
        <f>HLOOKUP(BV11,'[1]PIVOT_TABLE_GT'!$A$2:$DV$56,34,FALSE)</f>
        <v>-46275.56</v>
      </c>
      <c r="BW137" s="47">
        <f>HLOOKUP(BW11,'[1]PIVOT_TABLE_GT'!$A$2:$DV$56,34,FALSE)</f>
        <v>0</v>
      </c>
      <c r="BX137" s="37"/>
      <c r="BY137" s="37"/>
      <c r="BZ137" s="37"/>
      <c r="CA137" s="38"/>
      <c r="CB137" s="38"/>
      <c r="CC137" s="38"/>
      <c r="CD137" s="38"/>
      <c r="CE137" s="38"/>
      <c r="CF137" s="38"/>
      <c r="CG137" s="27"/>
    </row>
    <row r="138" spans="1:85" ht="12.75">
      <c r="A138" s="39">
        <v>61406</v>
      </c>
      <c r="B138" s="40" t="s">
        <v>202</v>
      </c>
      <c r="C138" s="41">
        <f t="shared" si="41"/>
        <v>-12244.919999999998</v>
      </c>
      <c r="D138" s="47">
        <f>HLOOKUP(D11,'[1]PIVOT_TABLE_GT'!$A$2:$DV$56,17,FALSE)</f>
        <v>-1301.63</v>
      </c>
      <c r="E138" s="47">
        <f>HLOOKUP(E11,'[1]PIVOT_TABLE_GT'!$A$2:$DV$56,17,FALSE)</f>
        <v>0</v>
      </c>
      <c r="F138" s="47">
        <f>HLOOKUP(F11,'[1]PIVOT_TABLE_GT'!$A$2:$DV$56,17,FALSE)</f>
        <v>-311.02</v>
      </c>
      <c r="G138" s="47">
        <f>HLOOKUP(G11,'[1]PIVOT_TABLE_GT'!$A$2:$DV$56,17,FALSE)</f>
        <v>-150.62</v>
      </c>
      <c r="H138" s="47">
        <f>HLOOKUP(H11,'[1]PIVOT_TABLE_GT'!$A$2:$DV$56,17,FALSE)</f>
        <v>0</v>
      </c>
      <c r="I138" s="47">
        <f>HLOOKUP(I11,'[1]PIVOT_TABLE_GT'!$A$2:$DV$56,17,FALSE)</f>
        <v>-20.81</v>
      </c>
      <c r="J138" s="47">
        <f>HLOOKUP(J11,'[1]PIVOT_TABLE_GT'!$A$2:$DV$56,17,FALSE)</f>
        <v>0</v>
      </c>
      <c r="K138" s="47">
        <f>HLOOKUP(K11,'[1]PIVOT_TABLE_GT'!$A$2:$DV$56,17,FALSE)</f>
        <v>-11.03</v>
      </c>
      <c r="L138" s="47">
        <f>HLOOKUP(L11,'[1]PIVOT_TABLE_GT'!$A$2:$DV$56,17,FALSE)</f>
        <v>-3455.51</v>
      </c>
      <c r="M138" s="47">
        <f>HLOOKUP(M11,'[1]PIVOT_TABLE_GT'!$A$2:$DV$56,17,FALSE)</f>
        <v>-411.43</v>
      </c>
      <c r="N138" s="47">
        <f>HLOOKUP(N11,'[1]PIVOT_TABLE_GT'!$A$2:$DV$56,17,FALSE)</f>
        <v>-3919.6</v>
      </c>
      <c r="O138" s="47">
        <f>HLOOKUP(O11,'[1]PIVOT_TABLE_GT'!$A$2:$DV$56,17,FALSE)</f>
        <v>-2.45</v>
      </c>
      <c r="P138" s="47">
        <f>HLOOKUP(P11,'[1]PIVOT_TABLE_GT'!$A$2:$DV$56,17,FALSE)</f>
        <v>-33.07</v>
      </c>
      <c r="Q138" s="47">
        <f>HLOOKUP(Q11,'[1]PIVOT_TABLE_GT'!$A$2:$DV$56,17,FALSE)</f>
        <v>-197.14</v>
      </c>
      <c r="R138" s="47">
        <f>HLOOKUP(R11,'[1]PIVOT_TABLE_GT'!$A$2:$DV$56,17,FALSE)</f>
        <v>0</v>
      </c>
      <c r="S138" s="47">
        <f>HLOOKUP(S11,'[1]PIVOT_TABLE_GT'!$A$2:$DV$56,17,FALSE)</f>
        <v>-189.79</v>
      </c>
      <c r="T138" s="47">
        <f>HLOOKUP(T11,'[1]PIVOT_TABLE_GT'!$A$2:$DV$56,17,FALSE)</f>
        <v>-173.88</v>
      </c>
      <c r="U138" s="47">
        <f>HLOOKUP(U11,'[1]PIVOT_TABLE_GT'!$A$2:$DV$56,17,FALSE)</f>
        <v>0</v>
      </c>
      <c r="V138" s="47">
        <f>HLOOKUP(V11,'[1]PIVOT_TABLE_GT'!$A$2:$DV$56,17,FALSE)</f>
        <v>-6.12</v>
      </c>
      <c r="W138" s="47">
        <f>HLOOKUP(W11,'[1]PIVOT_TABLE_GT'!$A$2:$DV$56,17,FALSE)</f>
        <v>-2.45</v>
      </c>
      <c r="X138" s="47">
        <f>HLOOKUP(X11,'[1]PIVOT_TABLE_GT'!$A$2:$DV$56,17,FALSE)</f>
        <v>0</v>
      </c>
      <c r="Y138" s="47">
        <f>HLOOKUP(Y11,'[1]PIVOT_TABLE_GT'!$A$2:$DV$56,17,FALSE)</f>
        <v>0</v>
      </c>
      <c r="Z138" s="47">
        <f>HLOOKUP(Z11,'[1]PIVOT_TABLE_GT'!$A$2:$DV$56,17,FALSE)</f>
        <v>-63.67</v>
      </c>
      <c r="AA138" s="47">
        <f>HLOOKUP(AA11,'[1]PIVOT_TABLE_GT'!$A$2:$DV$56,17,FALSE)</f>
        <v>0</v>
      </c>
      <c r="AB138" s="47">
        <f>HLOOKUP(AB11,'[1]PIVOT_TABLE_GT'!$A$2:$DV$56,17,FALSE)</f>
        <v>0</v>
      </c>
      <c r="AC138" s="47">
        <f>HLOOKUP(AC11,'[1]PIVOT_TABLE_GT'!$A$2:$DV$56,17,FALSE)</f>
        <v>-18.37</v>
      </c>
      <c r="AD138" s="47">
        <f>HLOOKUP(AD11,'[1]PIVOT_TABLE_GT'!$A$2:$DV$56,17,FALSE)</f>
        <v>0</v>
      </c>
      <c r="AE138" s="47">
        <f>HLOOKUP(AE11,'[1]PIVOT_TABLE_GT'!$A$2:$DV$56,17,FALSE)</f>
        <v>0</v>
      </c>
      <c r="AF138" s="47">
        <f>HLOOKUP(AF11,'[1]PIVOT_TABLE_GT'!$A$2:$DV$56,17,FALSE)</f>
        <v>0</v>
      </c>
      <c r="AG138" s="47">
        <f>HLOOKUP(AG11,'[1]PIVOT_TABLE_GT'!$A$2:$DV$56,17,FALSE)</f>
        <v>0</v>
      </c>
      <c r="AH138" s="47">
        <f>HLOOKUP(AH11,'[1]PIVOT_TABLE_GT'!$A$2:$DV$56,17,FALSE)</f>
        <v>0</v>
      </c>
      <c r="AI138" s="47">
        <f>HLOOKUP(AI11,'[1]PIVOT_TABLE_GT'!$A$2:$DV$56,17,FALSE)</f>
        <v>0</v>
      </c>
      <c r="AJ138" s="47">
        <f>HLOOKUP(AJ11,'[1]PIVOT_TABLE_GT'!$A$2:$DV$56,17,FALSE)</f>
        <v>0</v>
      </c>
      <c r="AK138" s="47">
        <f>HLOOKUP(AK11,'[1]PIVOT_TABLE_GT'!$A$2:$DV$56,17,FALSE)</f>
        <v>0</v>
      </c>
      <c r="AL138" s="47">
        <f>HLOOKUP(AL11,'[1]PIVOT_TABLE_GT'!$A$2:$DV$56,17,FALSE)</f>
        <v>0</v>
      </c>
      <c r="AM138" s="47">
        <f>HLOOKUP(AM11,'[1]PIVOT_TABLE_GT'!$A$2:$DV$56,17,FALSE)</f>
        <v>0</v>
      </c>
      <c r="AN138" s="47">
        <f>HLOOKUP(AN11,'[1]PIVOT_TABLE_GT'!$A$2:$DV$56,17,FALSE)</f>
        <v>0</v>
      </c>
      <c r="AO138" s="47">
        <f>HLOOKUP(AO11,'[1]PIVOT_TABLE_GT'!$A$2:$DV$56,17,FALSE)</f>
        <v>0</v>
      </c>
      <c r="AP138" s="47">
        <f>HLOOKUP(AP11,'[1]PIVOT_TABLE_GT'!$A$2:$DV$56,17,FALSE)</f>
        <v>0</v>
      </c>
      <c r="AQ138" s="47">
        <f>HLOOKUP(AQ11,'[1]PIVOT_TABLE_GT'!$A$2:$DV$56,17,FALSE)</f>
        <v>0</v>
      </c>
      <c r="AR138" s="47">
        <f>HLOOKUP(AR11,'[1]PIVOT_TABLE_GT'!$A$2:$DV$56,17,FALSE)</f>
        <v>0</v>
      </c>
      <c r="AS138" s="47">
        <f>HLOOKUP(AS11,'[1]PIVOT_TABLE_GT'!$A$2:$DV$56,17,FALSE)</f>
        <v>0</v>
      </c>
      <c r="AT138" s="47">
        <f>HLOOKUP(AT11,'[1]PIVOT_TABLE_GT'!$A$2:$DV$56,17,FALSE)</f>
        <v>-524.08</v>
      </c>
      <c r="AU138" s="47">
        <f>HLOOKUP(AU11,'[1]PIVOT_TABLE_GT'!$A$2:$DV$56,17,FALSE)</f>
        <v>0</v>
      </c>
      <c r="AV138" s="47">
        <f>HLOOKUP(AV11,'[1]PIVOT_TABLE_GT'!$A$2:$DV$56,17,FALSE)</f>
        <v>0</v>
      </c>
      <c r="AW138" s="47">
        <f>HLOOKUP(AW11,'[1]PIVOT_TABLE_GT'!$A$2:$DV$56,17,FALSE)</f>
        <v>0</v>
      </c>
      <c r="AX138" s="47">
        <f>HLOOKUP(AX11,'[1]PIVOT_TABLE_GT'!$A$2:$DV$56,17,FALSE)</f>
        <v>0</v>
      </c>
      <c r="AY138" s="47">
        <f>HLOOKUP(AY11,'[1]PIVOT_TABLE_GT'!$A$2:$DV$56,17,FALSE)</f>
        <v>0</v>
      </c>
      <c r="AZ138" s="47">
        <f>HLOOKUP(AZ11,'[1]PIVOT_TABLE_GT'!$A$2:$DV$56,17,FALSE)</f>
        <v>0</v>
      </c>
      <c r="BA138" s="47">
        <f>HLOOKUP(BA11,'[1]PIVOT_TABLE_GT'!$A$2:$DV$56,17,FALSE)</f>
        <v>0</v>
      </c>
      <c r="BB138" s="47">
        <f>HLOOKUP(BB11,'[1]PIVOT_TABLE_GT'!$A$2:$DV$56,17,FALSE)</f>
        <v>0</v>
      </c>
      <c r="BC138" s="47">
        <f>HLOOKUP(BC11,'[1]PIVOT_TABLE_GT'!$A$2:$DV$56,17,FALSE)</f>
        <v>-625.71</v>
      </c>
      <c r="BD138" s="47">
        <f>HLOOKUP(BD11,'[1]PIVOT_TABLE_GT'!$A$2:$DV$56,17,FALSE)</f>
        <v>0</v>
      </c>
      <c r="BE138" s="47">
        <f>HLOOKUP(BE11,'[1]PIVOT_TABLE_GT'!$A$2:$DV$56,17,FALSE)</f>
        <v>-91.84</v>
      </c>
      <c r="BF138" s="47">
        <f>HLOOKUP(BF11,'[1]PIVOT_TABLE_GT'!$A$2:$DV$56,17,FALSE)</f>
        <v>-30.61</v>
      </c>
      <c r="BG138" s="47">
        <f>HLOOKUP(BG11,'[1]PIVOT_TABLE_GT'!$A$2:$DV$56,17,FALSE)</f>
        <v>-80.82</v>
      </c>
      <c r="BH138" s="47">
        <f>HLOOKUP(BH11,'[1]PIVOT_TABLE_GT'!$A$2:$DV$56,17,FALSE)</f>
        <v>-133.47</v>
      </c>
      <c r="BI138" s="47">
        <f>HLOOKUP(BI11,'[1]PIVOT_TABLE_GT'!$A$2:$DV$56,17,FALSE)</f>
        <v>0</v>
      </c>
      <c r="BJ138" s="47">
        <f>HLOOKUP(BJ11,'[1]PIVOT_TABLE_GT'!$A$2:$DV$56,17,FALSE)</f>
        <v>0</v>
      </c>
      <c r="BK138" s="47">
        <f>HLOOKUP(BK11,'[1]PIVOT_TABLE_GT'!$A$2:$DV$56,17,FALSE)</f>
        <v>0</v>
      </c>
      <c r="BL138" s="47">
        <f>HLOOKUP(BL11,'[1]PIVOT_TABLE_GT'!$A$2:$DV$56,17,FALSE)</f>
        <v>-1.23</v>
      </c>
      <c r="BM138" s="47">
        <f>HLOOKUP(BM11,'[1]PIVOT_TABLE_GT'!$A$2:$DV$56,17,FALSE)</f>
        <v>-13.47</v>
      </c>
      <c r="BN138" s="47">
        <f>HLOOKUP(BN11,'[1]PIVOT_TABLE_GT'!$A$2:$DV$56,17,FALSE)</f>
        <v>0</v>
      </c>
      <c r="BO138" s="47">
        <f>HLOOKUP(BO11,'[1]PIVOT_TABLE_GT'!$A$2:$DV$56,17,FALSE)</f>
        <v>-1.23</v>
      </c>
      <c r="BP138" s="47">
        <f>HLOOKUP(BP11,'[1]PIVOT_TABLE_GT'!$A$2:$DV$56,17,FALSE)</f>
        <v>0</v>
      </c>
      <c r="BQ138" s="47">
        <f>HLOOKUP(BQ11,'[1]PIVOT_TABLE_GT'!$A$2:$DV$56,17,FALSE)</f>
        <v>0</v>
      </c>
      <c r="BR138" s="47">
        <f>HLOOKUP(BR11,'[1]PIVOT_TABLE_GT'!$A$2:$DV$56,17,FALSE)</f>
        <v>0</v>
      </c>
      <c r="BS138" s="47">
        <f>HLOOKUP(BS11,'[1]PIVOT_TABLE_GT'!$A$2:$DV$56,17,FALSE)</f>
        <v>0</v>
      </c>
      <c r="BT138" s="47">
        <f>HLOOKUP(BT11,'[1]PIVOT_TABLE_GT'!$A$2:$DV$56,17,FALSE)</f>
        <v>0</v>
      </c>
      <c r="BU138" s="47">
        <f>HLOOKUP(BU11,'[1]PIVOT_TABLE_GT'!$A$2:$DV$56,17,FALSE)</f>
        <v>-405.3</v>
      </c>
      <c r="BV138" s="47">
        <f>HLOOKUP(BV11,'[1]PIVOT_TABLE_GT'!$A$2:$DV$56,17,FALSE)</f>
        <v>-68.57</v>
      </c>
      <c r="BW138" s="47">
        <f>HLOOKUP(BW11,'[1]PIVOT_TABLE_GT'!$A$2:$DV$56,17,FALSE)</f>
        <v>0</v>
      </c>
      <c r="BX138" s="37"/>
      <c r="BY138" s="37"/>
      <c r="BZ138" s="37"/>
      <c r="CA138" s="38"/>
      <c r="CB138" s="38"/>
      <c r="CC138" s="38"/>
      <c r="CD138" s="38"/>
      <c r="CE138" s="38"/>
      <c r="CF138" s="38"/>
      <c r="CG138" s="27"/>
    </row>
    <row r="139" spans="1:85" ht="12.75">
      <c r="A139" s="39">
        <v>61407</v>
      </c>
      <c r="B139" s="40" t="s">
        <v>203</v>
      </c>
      <c r="C139" s="41">
        <f t="shared" si="41"/>
        <v>21859569.680000003</v>
      </c>
      <c r="D139" s="47">
        <f>HLOOKUP(D11,'[1]PIVOT_TABLE_GT'!$A$2:$DV$56,36,FALSE)</f>
        <v>4316688.74</v>
      </c>
      <c r="E139" s="47">
        <f>HLOOKUP(E11,'[1]PIVOT_TABLE_GT'!$A$2:$DV$56,36,FALSE)</f>
        <v>566160.17</v>
      </c>
      <c r="F139" s="47">
        <f>HLOOKUP(F11,'[1]PIVOT_TABLE_GT'!$A$2:$DV$56,36,FALSE)</f>
        <v>5580640.6</v>
      </c>
      <c r="G139" s="47">
        <f>HLOOKUP(G11,'[1]PIVOT_TABLE_GT'!$A$2:$DV$56,36,FALSE)</f>
        <v>1026625.93</v>
      </c>
      <c r="H139" s="47">
        <f>HLOOKUP(H11,'[1]PIVOT_TABLE_GT'!$A$2:$DV$56,36,FALSE)</f>
        <v>0</v>
      </c>
      <c r="I139" s="47">
        <f>HLOOKUP(I11,'[1]PIVOT_TABLE_GT'!$A$2:$DV$56,36,FALSE)</f>
        <v>130860.09</v>
      </c>
      <c r="J139" s="47">
        <f>HLOOKUP(J11,'[1]PIVOT_TABLE_GT'!$A$2:$DV$56,36,FALSE)</f>
        <v>0</v>
      </c>
      <c r="K139" s="47">
        <f>HLOOKUP(K11,'[1]PIVOT_TABLE_GT'!$A$2:$DV$56,36,FALSE)</f>
        <v>0</v>
      </c>
      <c r="L139" s="47">
        <f>HLOOKUP(L11,'[1]PIVOT_TABLE_GT'!$A$2:$DV$56,36,FALSE)</f>
        <v>567119.08</v>
      </c>
      <c r="M139" s="47">
        <f>HLOOKUP(M11,'[1]PIVOT_TABLE_GT'!$A$2:$DV$56,36,FALSE)</f>
        <v>72.03</v>
      </c>
      <c r="N139" s="47">
        <f>HLOOKUP(N11,'[1]PIVOT_TABLE_GT'!$A$2:$DV$56,36,FALSE)</f>
        <v>2348.26</v>
      </c>
      <c r="O139" s="47">
        <f>HLOOKUP(O11,'[1]PIVOT_TABLE_GT'!$A$2:$DV$56,36,FALSE)</f>
        <v>0</v>
      </c>
      <c r="P139" s="47">
        <f>HLOOKUP(P11,'[1]PIVOT_TABLE_GT'!$A$2:$DV$56,36,FALSE)</f>
        <v>18798.88</v>
      </c>
      <c r="Q139" s="47">
        <f>HLOOKUP(Q11,'[1]PIVOT_TABLE_GT'!$A$2:$DV$56,36,FALSE)</f>
        <v>655944.58</v>
      </c>
      <c r="R139" s="47">
        <f>HLOOKUP(R11,'[1]PIVOT_TABLE_GT'!$A$2:$DV$56,36,FALSE)</f>
        <v>0</v>
      </c>
      <c r="S139" s="47">
        <f>HLOOKUP(S11,'[1]PIVOT_TABLE_GT'!$A$2:$DV$56,36,FALSE)</f>
        <v>345.33</v>
      </c>
      <c r="T139" s="47">
        <f>HLOOKUP(T11,'[1]PIVOT_TABLE_GT'!$A$2:$DV$56,36,FALSE)</f>
        <v>108536.84</v>
      </c>
      <c r="U139" s="47">
        <f>HLOOKUP(U11,'[1]PIVOT_TABLE_GT'!$A$2:$DV$56,36,FALSE)</f>
        <v>0</v>
      </c>
      <c r="V139" s="47">
        <f>HLOOKUP(V11,'[1]PIVOT_TABLE_GT'!$A$2:$DV$56,36,FALSE)</f>
        <v>8400.02</v>
      </c>
      <c r="W139" s="47">
        <f>HLOOKUP(W11,'[1]PIVOT_TABLE_GT'!$A$2:$DV$56,36,FALSE)</f>
        <v>15985.51</v>
      </c>
      <c r="X139" s="47">
        <f>HLOOKUP(X11,'[1]PIVOT_TABLE_GT'!$A$2:$DV$56,36,FALSE)</f>
        <v>1720.01</v>
      </c>
      <c r="Y139" s="47">
        <f>HLOOKUP(Y11,'[1]PIVOT_TABLE_GT'!$A$2:$DV$56,36,FALSE)</f>
        <v>0</v>
      </c>
      <c r="Z139" s="47">
        <f>HLOOKUP(Z11,'[1]PIVOT_TABLE_GT'!$A$2:$DV$56,36,FALSE)</f>
        <v>1169811.19</v>
      </c>
      <c r="AA139" s="47">
        <f>HLOOKUP(AA11,'[1]PIVOT_TABLE_GT'!$A$2:$DV$56,36,FALSE)</f>
        <v>0</v>
      </c>
      <c r="AB139" s="47">
        <f>HLOOKUP(AB11,'[1]PIVOT_TABLE_GT'!$A$2:$DV$56,36,FALSE)</f>
        <v>0</v>
      </c>
      <c r="AC139" s="47">
        <f>HLOOKUP(AC11,'[1]PIVOT_TABLE_GT'!$A$2:$DV$56,36,FALSE)</f>
        <v>646185.03</v>
      </c>
      <c r="AD139" s="47">
        <f>HLOOKUP(AD11,'[1]PIVOT_TABLE_GT'!$A$2:$DV$56,36,FALSE)</f>
        <v>0</v>
      </c>
      <c r="AE139" s="47">
        <f>HLOOKUP(AE11,'[1]PIVOT_TABLE_GT'!$A$2:$DV$56,36,FALSE)</f>
        <v>0</v>
      </c>
      <c r="AF139" s="47">
        <f>HLOOKUP(AF11,'[1]PIVOT_TABLE_GT'!$A$2:$DV$56,36,FALSE)</f>
        <v>0</v>
      </c>
      <c r="AG139" s="47">
        <f>HLOOKUP(AG11,'[1]PIVOT_TABLE_GT'!$A$2:$DV$56,36,FALSE)</f>
        <v>0</v>
      </c>
      <c r="AH139" s="47">
        <f>HLOOKUP(AH11,'[1]PIVOT_TABLE_GT'!$A$2:$DV$56,36,FALSE)</f>
        <v>0</v>
      </c>
      <c r="AI139" s="47">
        <f>HLOOKUP(AI11,'[1]PIVOT_TABLE_GT'!$A$2:$DV$56,36,FALSE)</f>
        <v>0</v>
      </c>
      <c r="AJ139" s="47">
        <f>HLOOKUP(AJ11,'[1]PIVOT_TABLE_GT'!$A$2:$DV$56,36,FALSE)</f>
        <v>0</v>
      </c>
      <c r="AK139" s="47">
        <f>HLOOKUP(AK11,'[1]PIVOT_TABLE_GT'!$A$2:$DV$56,36,FALSE)</f>
        <v>0</v>
      </c>
      <c r="AL139" s="47">
        <f>HLOOKUP(AL11,'[1]PIVOT_TABLE_GT'!$A$2:$DV$56,36,FALSE)</f>
        <v>0</v>
      </c>
      <c r="AM139" s="47">
        <f>HLOOKUP(AM11,'[1]PIVOT_TABLE_GT'!$A$2:$DV$56,36,FALSE)</f>
        <v>0</v>
      </c>
      <c r="AN139" s="47">
        <f>HLOOKUP(AN11,'[1]PIVOT_TABLE_GT'!$A$2:$DV$56,36,FALSE)</f>
        <v>0</v>
      </c>
      <c r="AO139" s="47">
        <f>HLOOKUP(AO11,'[1]PIVOT_TABLE_GT'!$A$2:$DV$56,36,FALSE)</f>
        <v>0</v>
      </c>
      <c r="AP139" s="47">
        <f>HLOOKUP(AP11,'[1]PIVOT_TABLE_GT'!$A$2:$DV$56,36,FALSE)</f>
        <v>0</v>
      </c>
      <c r="AQ139" s="47">
        <f>HLOOKUP(AQ11,'[1]PIVOT_TABLE_GT'!$A$2:$DV$56,36,FALSE)</f>
        <v>0</v>
      </c>
      <c r="AR139" s="47">
        <f>HLOOKUP(AR11,'[1]PIVOT_TABLE_GT'!$A$2:$DV$56,36,FALSE)</f>
        <v>0</v>
      </c>
      <c r="AS139" s="47">
        <f>HLOOKUP(AS11,'[1]PIVOT_TABLE_GT'!$A$2:$DV$56,36,FALSE)</f>
        <v>0</v>
      </c>
      <c r="AT139" s="47">
        <f>HLOOKUP(AT11,'[1]PIVOT_TABLE_GT'!$A$2:$DV$56,36,FALSE)</f>
        <v>19314.75</v>
      </c>
      <c r="AU139" s="47">
        <f>HLOOKUP(AU11,'[1]PIVOT_TABLE_GT'!$A$2:$DV$56,36,FALSE)</f>
        <v>0</v>
      </c>
      <c r="AV139" s="47">
        <f>HLOOKUP(AV11,'[1]PIVOT_TABLE_GT'!$A$2:$DV$56,36,FALSE)</f>
        <v>0</v>
      </c>
      <c r="AW139" s="47">
        <f>HLOOKUP(AW11,'[1]PIVOT_TABLE_GT'!$A$2:$DV$56,36,FALSE)</f>
        <v>0</v>
      </c>
      <c r="AX139" s="47">
        <f>HLOOKUP(AX11,'[1]PIVOT_TABLE_GT'!$A$2:$DV$56,36,FALSE)</f>
        <v>0</v>
      </c>
      <c r="AY139" s="47">
        <f>HLOOKUP(AY11,'[1]PIVOT_TABLE_GT'!$A$2:$DV$56,36,FALSE)</f>
        <v>0</v>
      </c>
      <c r="AZ139" s="47">
        <f>HLOOKUP(AZ11,'[1]PIVOT_TABLE_GT'!$A$2:$DV$56,36,FALSE)</f>
        <v>0</v>
      </c>
      <c r="BA139" s="47">
        <f>HLOOKUP(BA11,'[1]PIVOT_TABLE_GT'!$A$2:$DV$56,36,FALSE)</f>
        <v>0</v>
      </c>
      <c r="BB139" s="47">
        <f>HLOOKUP(BB11,'[1]PIVOT_TABLE_GT'!$A$2:$DV$56,36,FALSE)</f>
        <v>0</v>
      </c>
      <c r="BC139" s="47">
        <f>HLOOKUP(BC11,'[1]PIVOT_TABLE_GT'!$A$2:$DV$56,36,FALSE)</f>
        <v>476.94</v>
      </c>
      <c r="BD139" s="47">
        <f>HLOOKUP(BD11,'[1]PIVOT_TABLE_GT'!$A$2:$DV$56,36,FALSE)</f>
        <v>0</v>
      </c>
      <c r="BE139" s="47">
        <f>HLOOKUP(BE11,'[1]PIVOT_TABLE_GT'!$A$2:$DV$56,36,FALSE)</f>
        <v>765378.89</v>
      </c>
      <c r="BF139" s="47">
        <f>HLOOKUP(BF11,'[1]PIVOT_TABLE_GT'!$A$2:$DV$56,36,FALSE)</f>
        <v>862734.22</v>
      </c>
      <c r="BG139" s="47">
        <f>HLOOKUP(BG11,'[1]PIVOT_TABLE_GT'!$A$2:$DV$56,36,FALSE)</f>
        <v>4132527.9</v>
      </c>
      <c r="BH139" s="47">
        <f>HLOOKUP(BH11,'[1]PIVOT_TABLE_GT'!$A$2:$DV$56,36,FALSE)</f>
        <v>387848.87</v>
      </c>
      <c r="BI139" s="47">
        <f>HLOOKUP(BI11,'[1]PIVOT_TABLE_GT'!$A$2:$DV$56,36,FALSE)</f>
        <v>0</v>
      </c>
      <c r="BJ139" s="47">
        <f>HLOOKUP(BJ11,'[1]PIVOT_TABLE_GT'!$A$2:$DV$56,36,FALSE)</f>
        <v>0</v>
      </c>
      <c r="BK139" s="47">
        <f>HLOOKUP(BK11,'[1]PIVOT_TABLE_GT'!$A$2:$DV$56,36,FALSE)</f>
        <v>0</v>
      </c>
      <c r="BL139" s="47">
        <f>HLOOKUP(BL11,'[1]PIVOT_TABLE_GT'!$A$2:$DV$56,36,FALSE)</f>
        <v>48884.57</v>
      </c>
      <c r="BM139" s="47">
        <f>HLOOKUP(BM11,'[1]PIVOT_TABLE_GT'!$A$2:$DV$56,36,FALSE)</f>
        <v>681595.01</v>
      </c>
      <c r="BN139" s="47">
        <f>HLOOKUP(BN11,'[1]PIVOT_TABLE_GT'!$A$2:$DV$56,36,FALSE)</f>
        <v>4793.35</v>
      </c>
      <c r="BO139" s="47">
        <f>HLOOKUP(BO11,'[1]PIVOT_TABLE_GT'!$A$2:$DV$56,36,FALSE)</f>
        <v>98749.02</v>
      </c>
      <c r="BP139" s="47">
        <f>HLOOKUP(BP11,'[1]PIVOT_TABLE_GT'!$A$2:$DV$56,36,FALSE)</f>
        <v>0</v>
      </c>
      <c r="BQ139" s="47">
        <f>HLOOKUP(BQ11,'[1]PIVOT_TABLE_GT'!$A$2:$DV$56,36,FALSE)</f>
        <v>0</v>
      </c>
      <c r="BR139" s="47">
        <f>HLOOKUP(BR11,'[1]PIVOT_TABLE_GT'!$A$2:$DV$56,36,FALSE)</f>
        <v>16320.34</v>
      </c>
      <c r="BS139" s="47">
        <f>HLOOKUP(BS11,'[1]PIVOT_TABLE_GT'!$A$2:$DV$56,36,FALSE)</f>
        <v>955.72</v>
      </c>
      <c r="BT139" s="47">
        <f>HLOOKUP(BT11,'[1]PIVOT_TABLE_GT'!$A$2:$DV$56,36,FALSE)</f>
        <v>0</v>
      </c>
      <c r="BU139" s="47">
        <f>HLOOKUP(BU11,'[1]PIVOT_TABLE_GT'!$A$2:$DV$56,36,FALSE)</f>
        <v>22765.42</v>
      </c>
      <c r="BV139" s="47">
        <f>HLOOKUP(BV11,'[1]PIVOT_TABLE_GT'!$A$2:$DV$56,36,FALSE)</f>
        <v>982.39</v>
      </c>
      <c r="BW139" s="47">
        <f>HLOOKUP(BW11,'[1]PIVOT_TABLE_GT'!$A$2:$DV$56,36,FALSE)</f>
        <v>0</v>
      </c>
      <c r="BX139" s="37"/>
      <c r="BY139" s="37"/>
      <c r="BZ139" s="37"/>
      <c r="CA139" s="38"/>
      <c r="CB139" s="38"/>
      <c r="CC139" s="38"/>
      <c r="CD139" s="38"/>
      <c r="CE139" s="38"/>
      <c r="CF139" s="38"/>
      <c r="CG139" s="27"/>
    </row>
    <row r="140" spans="1:85" ht="12.75">
      <c r="A140" s="39">
        <v>61408</v>
      </c>
      <c r="B140" s="40" t="s">
        <v>204</v>
      </c>
      <c r="C140" s="41">
        <f t="shared" si="41"/>
        <v>-1197415.8599999999</v>
      </c>
      <c r="D140" s="47">
        <f>HLOOKUP(D11,'[2]PIVOT_TABLE'!$A$2:$DI$6,5,FALSE)</f>
        <v>-127285.3</v>
      </c>
      <c r="E140" s="47">
        <f>HLOOKUP(E11,'[2]PIVOT_TABLE'!$A$2:$DI$6,5,FALSE)</f>
        <v>0</v>
      </c>
      <c r="F140" s="47">
        <f>HLOOKUP(F11,'[2]PIVOT_TABLE'!$A$2:$DI$6,5,FALSE)</f>
        <v>-30414.37</v>
      </c>
      <c r="G140" s="47">
        <f>HLOOKUP(G11,'[2]PIVOT_TABLE'!$A$2:$DI$6,5,FALSE)</f>
        <v>-14728.26</v>
      </c>
      <c r="H140" s="47">
        <f>HLOOKUP(H11,'[2]PIVOT_TABLE'!$A$2:$DI$6,5,FALSE)</f>
        <v>0</v>
      </c>
      <c r="I140" s="47">
        <f>HLOOKUP(I11,'[2]PIVOT_TABLE'!$A$2:$DI$6,5,FALSE)</f>
        <v>-2035.59</v>
      </c>
      <c r="J140" s="47">
        <f>HLOOKUP(J11,'[2]PIVOT_TABLE'!$A$2:$DI$6,5,FALSE)</f>
        <v>0</v>
      </c>
      <c r="K140" s="47">
        <f>HLOOKUP(K11,'[2]PIVOT_TABLE'!$A$2:$DI$6,5,FALSE)</f>
        <v>-1077.69</v>
      </c>
      <c r="L140" s="47">
        <f>HLOOKUP(L11,'[2]PIVOT_TABLE'!$A$2:$DI$6,5,FALSE)</f>
        <v>-337910.69</v>
      </c>
      <c r="M140" s="47">
        <f>HLOOKUP(M11,'[2]PIVOT_TABLE'!$A$2:$DI$6,5,FALSE)</f>
        <v>-40233.15</v>
      </c>
      <c r="N140" s="47">
        <f>HLOOKUP(N11,'[2]PIVOT_TABLE'!$A$2:$DI$6,5,FALSE)</f>
        <v>-383292.72</v>
      </c>
      <c r="O140" s="47">
        <f>HLOOKUP(O11,'[2]PIVOT_TABLE'!$A$2:$DI$6,5,FALSE)</f>
        <v>-239.49</v>
      </c>
      <c r="P140" s="47">
        <f>HLOOKUP(P11,'[2]PIVOT_TABLE'!$A$2:$DI$6,5,FALSE)</f>
        <v>-3233.02</v>
      </c>
      <c r="Q140" s="47">
        <f>HLOOKUP(Q11,'[2]PIVOT_TABLE'!$A$2:$DI$6,5,FALSE)</f>
        <v>-19278.38</v>
      </c>
      <c r="R140" s="47">
        <f>HLOOKUP(R11,'[2]PIVOT_TABLE'!$A$2:$DI$6,5,FALSE)</f>
        <v>0</v>
      </c>
      <c r="S140" s="47">
        <f>HLOOKUP(S11,'[2]PIVOT_TABLE'!$A$2:$DI$6,5,FALSE)</f>
        <v>-18559.97</v>
      </c>
      <c r="T140" s="47">
        <f>HLOOKUP(T11,'[2]PIVOT_TABLE'!$A$2:$DI$6,5,FALSE)</f>
        <v>-17003.32</v>
      </c>
      <c r="U140" s="47">
        <f>HLOOKUP(U11,'[2]PIVOT_TABLE'!$A$2:$DI$6,5,FALSE)</f>
        <v>0</v>
      </c>
      <c r="V140" s="47">
        <f>HLOOKUP(V11,'[2]PIVOT_TABLE'!$A$2:$DI$6,5,FALSE)</f>
        <v>-598.72</v>
      </c>
      <c r="W140" s="47">
        <f>HLOOKUP(W11,'[2]PIVOT_TABLE'!$A$2:$DI$6,5,FALSE)</f>
        <v>-239.49</v>
      </c>
      <c r="X140" s="47">
        <f>HLOOKUP(X11,'[2]PIVOT_TABLE'!$A$2:$DI$6,5,FALSE)</f>
        <v>0</v>
      </c>
      <c r="Y140" s="47">
        <f>HLOOKUP(Y11,'[2]PIVOT_TABLE'!$A$2:$DI$6,5,FALSE)</f>
        <v>0</v>
      </c>
      <c r="Z140" s="47">
        <f>HLOOKUP(Z11,'[2]PIVOT_TABLE'!$A$2:$DI$6,5,FALSE)</f>
        <v>-6226.55</v>
      </c>
      <c r="AA140" s="47">
        <f>HLOOKUP(AA11,'[2]PIVOT_TABLE'!$A$2:$DI$6,5,FALSE)</f>
        <v>0</v>
      </c>
      <c r="AB140" s="47">
        <f>HLOOKUP(AB11,'[2]PIVOT_TABLE'!$A$2:$DI$6,5,FALSE)</f>
        <v>0</v>
      </c>
      <c r="AC140" s="47">
        <f>HLOOKUP(AC11,'[2]PIVOT_TABLE'!$A$2:$DI$6,5,FALSE)</f>
        <v>-1796.17</v>
      </c>
      <c r="AD140" s="47">
        <f>HLOOKUP(AD11,'[2]PIVOT_TABLE'!$A$2:$DI$6,5,FALSE)</f>
        <v>0</v>
      </c>
      <c r="AE140" s="47">
        <f>HLOOKUP(AE11,'[2]PIVOT_TABLE'!$A$2:$DI$6,5,FALSE)</f>
        <v>0</v>
      </c>
      <c r="AF140" s="47">
        <f>HLOOKUP(AF11,'[2]PIVOT_TABLE'!$A$2:$DI$6,5,FALSE)</f>
        <v>0</v>
      </c>
      <c r="AG140" s="47">
        <f>HLOOKUP(AG11,'[2]PIVOT_TABLE'!$A$2:$DI$6,5,FALSE)</f>
        <v>0</v>
      </c>
      <c r="AH140" s="47">
        <f>HLOOKUP(AH11,'[2]PIVOT_TABLE'!$A$2:$DI$6,5,FALSE)</f>
        <v>0</v>
      </c>
      <c r="AI140" s="47">
        <f>HLOOKUP(AI11,'[2]PIVOT_TABLE'!$A$2:$DI$6,5,FALSE)</f>
        <v>0</v>
      </c>
      <c r="AJ140" s="47">
        <f>HLOOKUP(AJ11,'[2]PIVOT_TABLE'!$A$2:$DI$6,5,FALSE)</f>
        <v>0</v>
      </c>
      <c r="AK140" s="47">
        <f>HLOOKUP(AK11,'[2]PIVOT_TABLE'!$A$2:$DI$6,5,FALSE)</f>
        <v>0</v>
      </c>
      <c r="AL140" s="47">
        <f>HLOOKUP(AL11,'[2]PIVOT_TABLE'!$A$2:$DI$6,5,FALSE)</f>
        <v>0</v>
      </c>
      <c r="AM140" s="47">
        <f>HLOOKUP(AM11,'[2]PIVOT_TABLE'!$A$2:$DI$6,5,FALSE)</f>
        <v>0</v>
      </c>
      <c r="AN140" s="47">
        <f>HLOOKUP(AN11,'[2]PIVOT_TABLE'!$A$2:$DI$6,5,FALSE)</f>
        <v>0</v>
      </c>
      <c r="AO140" s="47">
        <f>HLOOKUP(AO11,'[2]PIVOT_TABLE'!$A$2:$DI$6,5,FALSE)</f>
        <v>0</v>
      </c>
      <c r="AP140" s="47">
        <f>HLOOKUP(AP11,'[2]PIVOT_TABLE'!$A$2:$DI$6,5,FALSE)</f>
        <v>0</v>
      </c>
      <c r="AQ140" s="47">
        <f>HLOOKUP(AQ11,'[2]PIVOT_TABLE'!$A$2:$DI$6,5,FALSE)</f>
        <v>0</v>
      </c>
      <c r="AR140" s="47">
        <f>HLOOKUP(AR11,'[2]PIVOT_TABLE'!$A$2:$DI$6,5,FALSE)</f>
        <v>0</v>
      </c>
      <c r="AS140" s="47">
        <f>HLOOKUP(AS11,'[2]PIVOT_TABLE'!$A$2:$DI$6,5,FALSE)</f>
        <v>0</v>
      </c>
      <c r="AT140" s="47">
        <f>HLOOKUP(AT11,'[2]PIVOT_TABLE'!$A$2:$DI$6,5,FALSE)</f>
        <v>-51249.42</v>
      </c>
      <c r="AU140" s="47">
        <f>HLOOKUP(AU11,'[2]PIVOT_TABLE'!$A$2:$DI$6,5,FALSE)</f>
        <v>0</v>
      </c>
      <c r="AV140" s="47">
        <f>HLOOKUP(AV11,'[2]PIVOT_TABLE'!$A$2:$DI$6,5,FALSE)</f>
        <v>0</v>
      </c>
      <c r="AW140" s="47">
        <f>HLOOKUP(AW11,'[2]PIVOT_TABLE'!$A$2:$DI$6,5,FALSE)</f>
        <v>0</v>
      </c>
      <c r="AX140" s="47">
        <f>HLOOKUP(AX11,'[2]PIVOT_TABLE'!$A$2:$DI$6,5,FALSE)</f>
        <v>0</v>
      </c>
      <c r="AY140" s="47">
        <f>HLOOKUP(AY11,'[2]PIVOT_TABLE'!$A$2:$DI$6,5,FALSE)</f>
        <v>0</v>
      </c>
      <c r="AZ140" s="47">
        <f>HLOOKUP(AZ11,'[2]PIVOT_TABLE'!$A$2:$DI$6,5,FALSE)</f>
        <v>0</v>
      </c>
      <c r="BA140" s="47">
        <f>HLOOKUP(BA11,'[2]PIVOT_TABLE'!$A$2:$DI$6,5,FALSE)</f>
        <v>0</v>
      </c>
      <c r="BB140" s="47">
        <f>HLOOKUP(BB11,'[2]PIVOT_TABLE'!$A$2:$DI$6,5,FALSE)</f>
        <v>0</v>
      </c>
      <c r="BC140" s="47">
        <f>HLOOKUP(BC11,'[2]PIVOT_TABLE'!$A$2:$DI$6,5,FALSE)</f>
        <v>-61187.93</v>
      </c>
      <c r="BD140" s="47">
        <f>HLOOKUP(BD11,'[2]PIVOT_TABLE'!$A$2:$DI$6,5,FALSE)</f>
        <v>0</v>
      </c>
      <c r="BE140" s="47">
        <f>HLOOKUP(BE11,'[2]PIVOT_TABLE'!$A$2:$DI$6,5,FALSE)</f>
        <v>-8980.66</v>
      </c>
      <c r="BF140" s="47">
        <f>HLOOKUP(BF11,'[2]PIVOT_TABLE'!$A$2:$DI$6,5,FALSE)</f>
        <v>-2993.56</v>
      </c>
      <c r="BG140" s="47">
        <f>HLOOKUP(BG11,'[2]PIVOT_TABLE'!$A$2:$DI$6,5,FALSE)</f>
        <v>-7902.93</v>
      </c>
      <c r="BH140" s="47">
        <f>HLOOKUP(BH11,'[2]PIVOT_TABLE'!$A$2:$DI$6,5,FALSE)</f>
        <v>-13051.82</v>
      </c>
      <c r="BI140" s="47">
        <f>HLOOKUP(BI11,'[2]PIVOT_TABLE'!$A$2:$DI$6,5,FALSE)</f>
        <v>0</v>
      </c>
      <c r="BJ140" s="47">
        <f>HLOOKUP(BJ11,'[2]PIVOT_TABLE'!$A$2:$DI$6,5,FALSE)</f>
        <v>0</v>
      </c>
      <c r="BK140" s="47">
        <f>HLOOKUP(BK11,'[2]PIVOT_TABLE'!$A$2:$DI$6,5,FALSE)</f>
        <v>0</v>
      </c>
      <c r="BL140" s="47">
        <f>HLOOKUP(BL11,'[2]PIVOT_TABLE'!$A$2:$DI$6,5,FALSE)</f>
        <v>-119.72</v>
      </c>
      <c r="BM140" s="47">
        <f>HLOOKUP(BM11,'[2]PIVOT_TABLE'!$A$2:$DI$6,5,FALSE)</f>
        <v>-1317.21</v>
      </c>
      <c r="BN140" s="47">
        <f>HLOOKUP(BN11,'[2]PIVOT_TABLE'!$A$2:$DI$6,5,FALSE)</f>
        <v>0</v>
      </c>
      <c r="BO140" s="47">
        <f>HLOOKUP(BO11,'[2]PIVOT_TABLE'!$A$2:$DI$6,5,FALSE)</f>
        <v>-119.72</v>
      </c>
      <c r="BP140" s="47">
        <f>HLOOKUP(BP11,'[2]PIVOT_TABLE'!$A$2:$DI$6,5,FALSE)</f>
        <v>0</v>
      </c>
      <c r="BQ140" s="47">
        <f>HLOOKUP(BQ11,'[2]PIVOT_TABLE'!$A$2:$DI$6,5,FALSE)</f>
        <v>0</v>
      </c>
      <c r="BR140" s="47">
        <f>HLOOKUP(BR11,'[2]PIVOT_TABLE'!$A$2:$DI$6,5,FALSE)</f>
        <v>0</v>
      </c>
      <c r="BS140" s="47">
        <f>HLOOKUP(BS11,'[2]PIVOT_TABLE'!$A$2:$DI$6,5,FALSE)</f>
        <v>0</v>
      </c>
      <c r="BT140" s="47">
        <f>HLOOKUP(BT11,'[2]PIVOT_TABLE'!$A$2:$DI$6,5,FALSE)</f>
        <v>0</v>
      </c>
      <c r="BU140" s="47">
        <f>HLOOKUP(BU11,'[2]PIVOT_TABLE'!$A$2:$DI$6,5,FALSE)</f>
        <v>-39634.46</v>
      </c>
      <c r="BV140" s="47">
        <f>HLOOKUP(BV11,'[2]PIVOT_TABLE'!$A$2:$DI$6,5,FALSE)</f>
        <v>-6705.55</v>
      </c>
      <c r="BW140" s="47">
        <f>HLOOKUP(BW11,'[2]PIVOT_TABLE'!$A$2:$DI$6,5,FALSE)</f>
        <v>0</v>
      </c>
      <c r="BX140" s="37"/>
      <c r="BY140" s="37"/>
      <c r="BZ140" s="37"/>
      <c r="CA140" s="38"/>
      <c r="CB140" s="38"/>
      <c r="CC140" s="38"/>
      <c r="CD140" s="38"/>
      <c r="CE140" s="38"/>
      <c r="CF140" s="38"/>
      <c r="CG140" s="27"/>
    </row>
    <row r="141" spans="1:85" ht="12.75">
      <c r="A141" s="33">
        <v>619</v>
      </c>
      <c r="B141" s="33" t="s">
        <v>205</v>
      </c>
      <c r="C141" s="35">
        <f t="shared" si="41"/>
        <v>-8238771.79</v>
      </c>
      <c r="D141" s="36">
        <f>D142+D143</f>
        <v>-1226710.98</v>
      </c>
      <c r="E141" s="36">
        <f aca="true" t="shared" si="78" ref="E141:BP141">E142+E143</f>
        <v>0</v>
      </c>
      <c r="F141" s="36">
        <f t="shared" si="78"/>
        <v>-272616.83</v>
      </c>
      <c r="G141" s="36">
        <f t="shared" si="78"/>
        <v>-59525.09</v>
      </c>
      <c r="H141" s="36">
        <f t="shared" si="78"/>
        <v>0</v>
      </c>
      <c r="I141" s="36">
        <f t="shared" si="78"/>
        <v>-38.8</v>
      </c>
      <c r="J141" s="36">
        <f t="shared" si="78"/>
        <v>0</v>
      </c>
      <c r="K141" s="36">
        <f t="shared" si="78"/>
        <v>-5348.22</v>
      </c>
      <c r="L141" s="36">
        <f t="shared" si="78"/>
        <v>-5371266.4</v>
      </c>
      <c r="M141" s="36">
        <f t="shared" si="78"/>
        <v>-76.1</v>
      </c>
      <c r="N141" s="36">
        <f t="shared" si="78"/>
        <v>-195502.11</v>
      </c>
      <c r="O141" s="36">
        <f t="shared" si="78"/>
        <v>-4010.01</v>
      </c>
      <c r="P141" s="36">
        <f t="shared" si="78"/>
        <v>-589.51</v>
      </c>
      <c r="Q141" s="36">
        <f t="shared" si="78"/>
        <v>-34056.86</v>
      </c>
      <c r="R141" s="36">
        <f t="shared" si="78"/>
        <v>0</v>
      </c>
      <c r="S141" s="36">
        <f t="shared" si="78"/>
        <v>-719.68</v>
      </c>
      <c r="T141" s="36">
        <f t="shared" si="78"/>
        <v>-1977.91</v>
      </c>
      <c r="U141" s="36">
        <f t="shared" si="78"/>
        <v>-297.25</v>
      </c>
      <c r="V141" s="36">
        <f t="shared" si="78"/>
        <v>-16698.5</v>
      </c>
      <c r="W141" s="36">
        <f t="shared" si="78"/>
        <v>0</v>
      </c>
      <c r="X141" s="36">
        <f t="shared" si="78"/>
        <v>0</v>
      </c>
      <c r="Y141" s="36">
        <f t="shared" si="78"/>
        <v>0</v>
      </c>
      <c r="Z141" s="36">
        <f t="shared" si="78"/>
        <v>0</v>
      </c>
      <c r="AA141" s="36">
        <f t="shared" si="78"/>
        <v>0</v>
      </c>
      <c r="AB141" s="36">
        <f t="shared" si="78"/>
        <v>0</v>
      </c>
      <c r="AC141" s="36">
        <f t="shared" si="78"/>
        <v>-176492.43</v>
      </c>
      <c r="AD141" s="36">
        <f t="shared" si="78"/>
        <v>0</v>
      </c>
      <c r="AE141" s="36">
        <f t="shared" si="78"/>
        <v>0</v>
      </c>
      <c r="AF141" s="36">
        <f t="shared" si="78"/>
        <v>0</v>
      </c>
      <c r="AG141" s="36">
        <f t="shared" si="78"/>
        <v>0</v>
      </c>
      <c r="AH141" s="36">
        <f t="shared" si="78"/>
        <v>0</v>
      </c>
      <c r="AI141" s="36">
        <f t="shared" si="78"/>
        <v>0</v>
      </c>
      <c r="AJ141" s="36">
        <f t="shared" si="78"/>
        <v>0</v>
      </c>
      <c r="AK141" s="36">
        <f t="shared" si="78"/>
        <v>0</v>
      </c>
      <c r="AL141" s="36">
        <f t="shared" si="78"/>
        <v>0</v>
      </c>
      <c r="AM141" s="36">
        <f t="shared" si="78"/>
        <v>0</v>
      </c>
      <c r="AN141" s="36">
        <f t="shared" si="78"/>
        <v>0</v>
      </c>
      <c r="AO141" s="36">
        <f t="shared" si="78"/>
        <v>0</v>
      </c>
      <c r="AP141" s="36">
        <f t="shared" si="78"/>
        <v>0</v>
      </c>
      <c r="AQ141" s="36">
        <f t="shared" si="78"/>
        <v>0</v>
      </c>
      <c r="AR141" s="36">
        <f t="shared" si="78"/>
        <v>0</v>
      </c>
      <c r="AS141" s="36">
        <f t="shared" si="78"/>
        <v>0</v>
      </c>
      <c r="AT141" s="36">
        <f t="shared" si="78"/>
        <v>0</v>
      </c>
      <c r="AU141" s="36">
        <f t="shared" si="78"/>
        <v>0</v>
      </c>
      <c r="AV141" s="36">
        <f t="shared" si="78"/>
        <v>0</v>
      </c>
      <c r="AW141" s="36">
        <f t="shared" si="78"/>
        <v>0</v>
      </c>
      <c r="AX141" s="36">
        <f t="shared" si="78"/>
        <v>0</v>
      </c>
      <c r="AY141" s="36">
        <f t="shared" si="78"/>
        <v>0</v>
      </c>
      <c r="AZ141" s="36">
        <f t="shared" si="78"/>
        <v>0</v>
      </c>
      <c r="BA141" s="36">
        <f t="shared" si="78"/>
        <v>0</v>
      </c>
      <c r="BB141" s="36">
        <f t="shared" si="78"/>
        <v>0</v>
      </c>
      <c r="BC141" s="36">
        <f t="shared" si="78"/>
        <v>0</v>
      </c>
      <c r="BD141" s="36">
        <f t="shared" si="78"/>
        <v>0</v>
      </c>
      <c r="BE141" s="36">
        <f t="shared" si="78"/>
        <v>-14799.84</v>
      </c>
      <c r="BF141" s="36">
        <f t="shared" si="78"/>
        <v>0</v>
      </c>
      <c r="BG141" s="36">
        <f t="shared" si="78"/>
        <v>-5505.84</v>
      </c>
      <c r="BH141" s="36">
        <f t="shared" si="78"/>
        <v>-3353.86</v>
      </c>
      <c r="BI141" s="36">
        <f t="shared" si="78"/>
        <v>0</v>
      </c>
      <c r="BJ141" s="36">
        <f t="shared" si="78"/>
        <v>0</v>
      </c>
      <c r="BK141" s="36">
        <f t="shared" si="78"/>
        <v>0</v>
      </c>
      <c r="BL141" s="36">
        <f t="shared" si="78"/>
        <v>-1646.82</v>
      </c>
      <c r="BM141" s="36">
        <f t="shared" si="78"/>
        <v>0</v>
      </c>
      <c r="BN141" s="36">
        <f t="shared" si="78"/>
        <v>0</v>
      </c>
      <c r="BO141" s="36">
        <f t="shared" si="78"/>
        <v>0</v>
      </c>
      <c r="BP141" s="36">
        <f t="shared" si="78"/>
        <v>-790.78</v>
      </c>
      <c r="BQ141" s="36">
        <f aca="true" t="shared" si="79" ref="BQ141:BW141">BQ142+BQ143</f>
        <v>0</v>
      </c>
      <c r="BR141" s="36">
        <f t="shared" si="79"/>
        <v>0</v>
      </c>
      <c r="BS141" s="36">
        <f t="shared" si="79"/>
        <v>0</v>
      </c>
      <c r="BT141" s="36">
        <f t="shared" si="79"/>
        <v>0</v>
      </c>
      <c r="BU141" s="36">
        <f t="shared" si="79"/>
        <v>-846747.97</v>
      </c>
      <c r="BV141" s="36">
        <f t="shared" si="79"/>
        <v>0</v>
      </c>
      <c r="BW141" s="36">
        <f t="shared" si="79"/>
        <v>0</v>
      </c>
      <c r="BX141" s="62"/>
      <c r="BY141" s="62"/>
      <c r="BZ141" s="62"/>
      <c r="CA141" s="63"/>
      <c r="CB141" s="63"/>
      <c r="CC141" s="63"/>
      <c r="CD141" s="63"/>
      <c r="CE141" s="63"/>
      <c r="CF141" s="64"/>
      <c r="CG141" s="27"/>
    </row>
    <row r="142" spans="1:85" ht="12.75">
      <c r="A142" s="40">
        <v>61901</v>
      </c>
      <c r="B142" s="40" t="s">
        <v>206</v>
      </c>
      <c r="C142" s="41">
        <f>SUM(D142:BW142)</f>
        <v>-8238771.79</v>
      </c>
      <c r="D142" s="65">
        <f>HLOOKUP(D11,'[2]PIVOT_TABLE'!$A$2:$DI$6,4,FALSE)</f>
        <v>-1226710.98</v>
      </c>
      <c r="E142" s="65">
        <f>HLOOKUP(E11,'[2]PIVOT_TABLE'!$A$2:$DI$6,4,FALSE)</f>
        <v>0</v>
      </c>
      <c r="F142" s="65">
        <f>HLOOKUP(F11,'[2]PIVOT_TABLE'!$A$2:$DI$6,4,FALSE)</f>
        <v>-272616.83</v>
      </c>
      <c r="G142" s="65">
        <f>HLOOKUP(G11,'[2]PIVOT_TABLE'!$A$2:$DI$6,4,FALSE)</f>
        <v>-59525.09</v>
      </c>
      <c r="H142" s="65">
        <f>HLOOKUP(H11,'[2]PIVOT_TABLE'!$A$2:$DI$6,4,FALSE)</f>
        <v>0</v>
      </c>
      <c r="I142" s="65">
        <f>HLOOKUP(I11,'[2]PIVOT_TABLE'!$A$2:$DI$6,4,FALSE)</f>
        <v>-38.8</v>
      </c>
      <c r="J142" s="65">
        <f>HLOOKUP(J11,'[2]PIVOT_TABLE'!$A$2:$DI$6,4,FALSE)</f>
        <v>0</v>
      </c>
      <c r="K142" s="65">
        <f>HLOOKUP(K11,'[2]PIVOT_TABLE'!$A$2:$DI$6,4,FALSE)</f>
        <v>-5348.22</v>
      </c>
      <c r="L142" s="65">
        <f>HLOOKUP(L11,'[2]PIVOT_TABLE'!$A$2:$DI$6,4,FALSE)</f>
        <v>-5371266.4</v>
      </c>
      <c r="M142" s="65">
        <f>HLOOKUP(M11,'[2]PIVOT_TABLE'!$A$2:$DI$6,4,FALSE)</f>
        <v>-76.1</v>
      </c>
      <c r="N142" s="65">
        <f>HLOOKUP(N11,'[2]PIVOT_TABLE'!$A$2:$DI$6,4,FALSE)</f>
        <v>-195502.11</v>
      </c>
      <c r="O142" s="65">
        <f>HLOOKUP(O11,'[2]PIVOT_TABLE'!$A$2:$DI$6,4,FALSE)</f>
        <v>-4010.01</v>
      </c>
      <c r="P142" s="65">
        <f>HLOOKUP(P11,'[2]PIVOT_TABLE'!$A$2:$DI$6,4,FALSE)</f>
        <v>-589.51</v>
      </c>
      <c r="Q142" s="65">
        <f>HLOOKUP(Q11,'[2]PIVOT_TABLE'!$A$2:$DI$6,4,FALSE)</f>
        <v>-34056.86</v>
      </c>
      <c r="R142" s="65">
        <f>HLOOKUP(R11,'[2]PIVOT_TABLE'!$A$2:$DI$6,4,FALSE)</f>
        <v>0</v>
      </c>
      <c r="S142" s="65">
        <f>HLOOKUP(S11,'[2]PIVOT_TABLE'!$A$2:$DI$6,4,FALSE)</f>
        <v>-719.68</v>
      </c>
      <c r="T142" s="65">
        <f>HLOOKUP(T11,'[2]PIVOT_TABLE'!$A$2:$DI$6,4,FALSE)</f>
        <v>-1977.91</v>
      </c>
      <c r="U142" s="65">
        <f>HLOOKUP(U11,'[2]PIVOT_TABLE'!$A$2:$DI$6,4,FALSE)</f>
        <v>-297.25</v>
      </c>
      <c r="V142" s="65">
        <f>HLOOKUP(V11,'[2]PIVOT_TABLE'!$A$2:$DI$6,4,FALSE)</f>
        <v>-16698.5</v>
      </c>
      <c r="W142" s="65">
        <f>HLOOKUP(W11,'[2]PIVOT_TABLE'!$A$2:$DI$6,4,FALSE)</f>
        <v>0</v>
      </c>
      <c r="X142" s="65">
        <f>HLOOKUP(X11,'[2]PIVOT_TABLE'!$A$2:$DI$6,4,FALSE)</f>
        <v>0</v>
      </c>
      <c r="Y142" s="65">
        <f>HLOOKUP(Y11,'[2]PIVOT_TABLE'!$A$2:$DI$6,4,FALSE)</f>
        <v>0</v>
      </c>
      <c r="Z142" s="65">
        <f>HLOOKUP(Z11,'[2]PIVOT_TABLE'!$A$2:$DI$6,4,FALSE)</f>
        <v>0</v>
      </c>
      <c r="AA142" s="65">
        <f>HLOOKUP(AA11,'[2]PIVOT_TABLE'!$A$2:$DI$6,4,FALSE)</f>
        <v>0</v>
      </c>
      <c r="AB142" s="65">
        <f>HLOOKUP(AB11,'[2]PIVOT_TABLE'!$A$2:$DI$6,4,FALSE)</f>
        <v>0</v>
      </c>
      <c r="AC142" s="65">
        <f>HLOOKUP(AC11,'[2]PIVOT_TABLE'!$A$2:$DI$6,4,FALSE)</f>
        <v>-176492.43</v>
      </c>
      <c r="AD142" s="65">
        <f>HLOOKUP(AD11,'[2]PIVOT_TABLE'!$A$2:$DI$6,4,FALSE)</f>
        <v>0</v>
      </c>
      <c r="AE142" s="65">
        <f>HLOOKUP(AE11,'[2]PIVOT_TABLE'!$A$2:$DI$6,4,FALSE)</f>
        <v>0</v>
      </c>
      <c r="AF142" s="65">
        <f>HLOOKUP(AF11,'[2]PIVOT_TABLE'!$A$2:$DI$6,4,FALSE)</f>
        <v>0</v>
      </c>
      <c r="AG142" s="65">
        <f>HLOOKUP(AG11,'[2]PIVOT_TABLE'!$A$2:$DI$6,4,FALSE)</f>
        <v>0</v>
      </c>
      <c r="AH142" s="65">
        <f>HLOOKUP(AH11,'[2]PIVOT_TABLE'!$A$2:$DI$6,4,FALSE)</f>
        <v>0</v>
      </c>
      <c r="AI142" s="65">
        <f>HLOOKUP(AI11,'[2]PIVOT_TABLE'!$A$2:$DI$6,4,FALSE)</f>
        <v>0</v>
      </c>
      <c r="AJ142" s="65">
        <f>HLOOKUP(AJ11,'[2]PIVOT_TABLE'!$A$2:$DI$6,4,FALSE)</f>
        <v>0</v>
      </c>
      <c r="AK142" s="65">
        <f>HLOOKUP(AK11,'[2]PIVOT_TABLE'!$A$2:$DI$6,4,FALSE)</f>
        <v>0</v>
      </c>
      <c r="AL142" s="65">
        <f>HLOOKUP(AL11,'[2]PIVOT_TABLE'!$A$2:$DI$6,4,FALSE)</f>
        <v>0</v>
      </c>
      <c r="AM142" s="65">
        <f>HLOOKUP(AM11,'[2]PIVOT_TABLE'!$A$2:$DI$6,4,FALSE)</f>
        <v>0</v>
      </c>
      <c r="AN142" s="65">
        <f>HLOOKUP(AN11,'[2]PIVOT_TABLE'!$A$2:$DI$6,4,FALSE)</f>
        <v>0</v>
      </c>
      <c r="AO142" s="65">
        <f>HLOOKUP(AO11,'[2]PIVOT_TABLE'!$A$2:$DI$6,4,FALSE)</f>
        <v>0</v>
      </c>
      <c r="AP142" s="65">
        <f>HLOOKUP(AP11,'[2]PIVOT_TABLE'!$A$2:$DI$6,4,FALSE)</f>
        <v>0</v>
      </c>
      <c r="AQ142" s="65">
        <f>HLOOKUP(AQ11,'[2]PIVOT_TABLE'!$A$2:$DI$6,4,FALSE)</f>
        <v>0</v>
      </c>
      <c r="AR142" s="65">
        <f>HLOOKUP(AR11,'[2]PIVOT_TABLE'!$A$2:$DI$6,4,FALSE)</f>
        <v>0</v>
      </c>
      <c r="AS142" s="65">
        <f>HLOOKUP(AS11,'[2]PIVOT_TABLE'!$A$2:$DI$6,4,FALSE)</f>
        <v>0</v>
      </c>
      <c r="AT142" s="65">
        <f>HLOOKUP(AT11,'[2]PIVOT_TABLE'!$A$2:$DI$6,4,FALSE)</f>
        <v>0</v>
      </c>
      <c r="AU142" s="65">
        <f>HLOOKUP(AU11,'[2]PIVOT_TABLE'!$A$2:$DI$6,4,FALSE)</f>
        <v>0</v>
      </c>
      <c r="AV142" s="65">
        <f>HLOOKUP(AV11,'[2]PIVOT_TABLE'!$A$2:$DI$6,4,FALSE)</f>
        <v>0</v>
      </c>
      <c r="AW142" s="65">
        <f>HLOOKUP(AW11,'[2]PIVOT_TABLE'!$A$2:$DI$6,4,FALSE)</f>
        <v>0</v>
      </c>
      <c r="AX142" s="65">
        <f>HLOOKUP(AX11,'[2]PIVOT_TABLE'!$A$2:$DI$6,4,FALSE)</f>
        <v>0</v>
      </c>
      <c r="AY142" s="65">
        <f>HLOOKUP(AY11,'[2]PIVOT_TABLE'!$A$2:$DI$6,4,FALSE)</f>
        <v>0</v>
      </c>
      <c r="AZ142" s="65">
        <f>HLOOKUP(AZ11,'[2]PIVOT_TABLE'!$A$2:$DI$6,4,FALSE)</f>
        <v>0</v>
      </c>
      <c r="BA142" s="65">
        <f>HLOOKUP(BA11,'[2]PIVOT_TABLE'!$A$2:$DI$6,4,FALSE)</f>
        <v>0</v>
      </c>
      <c r="BB142" s="65">
        <f>HLOOKUP(BB11,'[2]PIVOT_TABLE'!$A$2:$DI$6,4,FALSE)</f>
        <v>0</v>
      </c>
      <c r="BC142" s="65">
        <f>HLOOKUP(BC11,'[2]PIVOT_TABLE'!$A$2:$DI$6,4,FALSE)</f>
        <v>0</v>
      </c>
      <c r="BD142" s="65">
        <f>HLOOKUP(BD11,'[2]PIVOT_TABLE'!$A$2:$DI$6,4,FALSE)</f>
        <v>0</v>
      </c>
      <c r="BE142" s="65">
        <f>HLOOKUP(BE11,'[2]PIVOT_TABLE'!$A$2:$DI$6,4,FALSE)</f>
        <v>-14799.84</v>
      </c>
      <c r="BF142" s="65">
        <f>HLOOKUP(BF11,'[2]PIVOT_TABLE'!$A$2:$DI$6,4,FALSE)</f>
        <v>0</v>
      </c>
      <c r="BG142" s="65">
        <f>HLOOKUP(BG11,'[2]PIVOT_TABLE'!$A$2:$DI$6,4,FALSE)</f>
        <v>-5505.84</v>
      </c>
      <c r="BH142" s="65">
        <f>HLOOKUP(BH11,'[2]PIVOT_TABLE'!$A$2:$DI$6,4,FALSE)</f>
        <v>-3353.86</v>
      </c>
      <c r="BI142" s="65">
        <f>HLOOKUP(BI11,'[2]PIVOT_TABLE'!$A$2:$DI$6,4,FALSE)</f>
        <v>0</v>
      </c>
      <c r="BJ142" s="65">
        <f>HLOOKUP(BJ11,'[2]PIVOT_TABLE'!$A$2:$DI$6,4,FALSE)</f>
        <v>0</v>
      </c>
      <c r="BK142" s="65">
        <f>HLOOKUP(BK11,'[2]PIVOT_TABLE'!$A$2:$DI$6,4,FALSE)</f>
        <v>0</v>
      </c>
      <c r="BL142" s="65">
        <f>HLOOKUP(BL11,'[2]PIVOT_TABLE'!$A$2:$DI$6,4,FALSE)</f>
        <v>-1646.82</v>
      </c>
      <c r="BM142" s="65">
        <f>HLOOKUP(BM11,'[2]PIVOT_TABLE'!$A$2:$DI$6,4,FALSE)</f>
        <v>0</v>
      </c>
      <c r="BN142" s="65">
        <f>HLOOKUP(BN11,'[2]PIVOT_TABLE'!$A$2:$DI$6,4,FALSE)</f>
        <v>0</v>
      </c>
      <c r="BO142" s="65">
        <f>HLOOKUP(BO11,'[2]PIVOT_TABLE'!$A$2:$DI$6,4,FALSE)</f>
        <v>0</v>
      </c>
      <c r="BP142" s="65">
        <f>HLOOKUP(BP11,'[2]PIVOT_TABLE'!$A$2:$DI$6,4,FALSE)</f>
        <v>-790.78</v>
      </c>
      <c r="BQ142" s="65">
        <f>HLOOKUP(BQ11,'[2]PIVOT_TABLE'!$A$2:$DI$6,4,FALSE)</f>
        <v>0</v>
      </c>
      <c r="BR142" s="65">
        <f>HLOOKUP(BR11,'[2]PIVOT_TABLE'!$A$2:$DI$6,4,FALSE)</f>
        <v>0</v>
      </c>
      <c r="BS142" s="65">
        <f>HLOOKUP(BS11,'[2]PIVOT_TABLE'!$A$2:$DI$6,4,FALSE)</f>
        <v>0</v>
      </c>
      <c r="BT142" s="65">
        <f>HLOOKUP(BT11,'[2]PIVOT_TABLE'!$A$2:$DI$6,4,FALSE)</f>
        <v>0</v>
      </c>
      <c r="BU142" s="65">
        <f>HLOOKUP(BU11,'[2]PIVOT_TABLE'!$A$2:$DI$6,4,FALSE)</f>
        <v>-846747.97</v>
      </c>
      <c r="BV142" s="65">
        <f>HLOOKUP(BV11,'[2]PIVOT_TABLE'!$A$2:$DI$6,4,FALSE)</f>
        <v>0</v>
      </c>
      <c r="BW142" s="65">
        <f>HLOOKUP(BW11,'[2]PIVOT_TABLE'!$A$2:$DI$6,4,FALSE)</f>
        <v>0</v>
      </c>
      <c r="BX142" s="62"/>
      <c r="BY142" s="62"/>
      <c r="BZ142" s="62"/>
      <c r="CA142" s="63"/>
      <c r="CB142" s="63"/>
      <c r="CC142" s="63"/>
      <c r="CD142" s="63"/>
      <c r="CE142" s="63"/>
      <c r="CF142" s="64"/>
      <c r="CG142" s="27"/>
    </row>
    <row r="143" spans="1:85" ht="12.75">
      <c r="A143" s="40">
        <v>61902</v>
      </c>
      <c r="B143" s="40" t="s">
        <v>207</v>
      </c>
      <c r="C143" s="41">
        <f t="shared" si="41"/>
        <v>0</v>
      </c>
      <c r="D143" s="67"/>
      <c r="E143" s="67"/>
      <c r="F143" s="67"/>
      <c r="G143" s="67"/>
      <c r="H143" s="67"/>
      <c r="I143" s="67"/>
      <c r="J143" s="67"/>
      <c r="K143" s="67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66"/>
      <c r="BX143" s="62"/>
      <c r="BY143" s="62"/>
      <c r="BZ143" s="62"/>
      <c r="CA143" s="63"/>
      <c r="CB143" s="63"/>
      <c r="CC143" s="63"/>
      <c r="CD143" s="63"/>
      <c r="CE143" s="63"/>
      <c r="CF143" s="64"/>
      <c r="CG143" s="27"/>
    </row>
    <row r="144" spans="1:85" ht="12.75">
      <c r="A144" s="28">
        <v>62</v>
      </c>
      <c r="B144" s="29" t="s">
        <v>208</v>
      </c>
      <c r="C144" s="68">
        <f>C145+C154+C161+C168+C213+C214+C217</f>
        <v>0</v>
      </c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70"/>
      <c r="BT144" s="69"/>
      <c r="BU144" s="69"/>
      <c r="BV144" s="69"/>
      <c r="BW144" s="69"/>
      <c r="BX144" s="71">
        <f aca="true" t="shared" si="80" ref="BX144:CF144">BX145+BX154+BX161+BX168+BX213+BX214</f>
        <v>0</v>
      </c>
      <c r="BY144" s="71">
        <f t="shared" si="80"/>
        <v>0</v>
      </c>
      <c r="BZ144" s="71">
        <f t="shared" si="80"/>
        <v>0</v>
      </c>
      <c r="CA144" s="71">
        <f t="shared" si="80"/>
        <v>0</v>
      </c>
      <c r="CB144" s="71">
        <f t="shared" si="80"/>
        <v>0</v>
      </c>
      <c r="CC144" s="71">
        <f t="shared" si="80"/>
        <v>0</v>
      </c>
      <c r="CD144" s="71">
        <f t="shared" si="80"/>
        <v>0</v>
      </c>
      <c r="CE144" s="71">
        <f t="shared" si="80"/>
        <v>0</v>
      </c>
      <c r="CF144" s="72">
        <f t="shared" si="80"/>
        <v>0</v>
      </c>
      <c r="CG144" s="27"/>
    </row>
    <row r="145" spans="1:85" ht="12.75">
      <c r="A145" s="33">
        <v>620</v>
      </c>
      <c r="B145" s="34" t="s">
        <v>209</v>
      </c>
      <c r="C145" s="35">
        <f>C146+C153</f>
        <v>0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0"/>
      <c r="BT145" s="73"/>
      <c r="BU145" s="73"/>
      <c r="BV145" s="73"/>
      <c r="BW145" s="73"/>
      <c r="BX145" s="35">
        <f aca="true" t="shared" si="81" ref="BX145:CF145">BX146+BX153</f>
        <v>0</v>
      </c>
      <c r="BY145" s="35">
        <f t="shared" si="81"/>
        <v>0</v>
      </c>
      <c r="BZ145" s="35">
        <f t="shared" si="81"/>
        <v>0</v>
      </c>
      <c r="CA145" s="35">
        <f>CA146+CA153</f>
        <v>0</v>
      </c>
      <c r="CB145" s="35">
        <f>CB146+CB153</f>
        <v>0</v>
      </c>
      <c r="CC145" s="35">
        <f>CC146+CC153</f>
        <v>0</v>
      </c>
      <c r="CD145" s="35">
        <f>CD146+CD153</f>
        <v>0</v>
      </c>
      <c r="CE145" s="35">
        <f>CE146+CE153</f>
        <v>0</v>
      </c>
      <c r="CF145" s="35">
        <f t="shared" si="81"/>
        <v>0</v>
      </c>
      <c r="CG145" s="27"/>
    </row>
    <row r="146" spans="1:85" ht="12.75">
      <c r="A146" s="39">
        <v>62001</v>
      </c>
      <c r="B146" s="40" t="s">
        <v>98</v>
      </c>
      <c r="C146" s="41">
        <f>C147+C150</f>
        <v>0</v>
      </c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41">
        <f aca="true" t="shared" si="82" ref="BX146:CF146">BX147+BX150</f>
        <v>0</v>
      </c>
      <c r="BY146" s="41">
        <f t="shared" si="82"/>
        <v>0</v>
      </c>
      <c r="BZ146" s="41">
        <f t="shared" si="82"/>
        <v>0</v>
      </c>
      <c r="CA146" s="41">
        <f t="shared" si="82"/>
        <v>0</v>
      </c>
      <c r="CB146" s="41">
        <f t="shared" si="82"/>
        <v>0</v>
      </c>
      <c r="CC146" s="41">
        <f t="shared" si="82"/>
        <v>0</v>
      </c>
      <c r="CD146" s="41">
        <f t="shared" si="82"/>
        <v>0</v>
      </c>
      <c r="CE146" s="41">
        <f t="shared" si="82"/>
        <v>0</v>
      </c>
      <c r="CF146" s="41">
        <f t="shared" si="82"/>
        <v>0</v>
      </c>
      <c r="CG146" s="27"/>
    </row>
    <row r="147" spans="1:85" ht="12.75">
      <c r="A147" s="43">
        <v>620011</v>
      </c>
      <c r="B147" s="44" t="s">
        <v>99</v>
      </c>
      <c r="C147" s="41">
        <f>C148+C149</f>
        <v>0</v>
      </c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4">
        <f aca="true" t="shared" si="83" ref="BX147:CF147">BX148+BX149</f>
        <v>0</v>
      </c>
      <c r="BY147" s="74">
        <f t="shared" si="83"/>
        <v>0</v>
      </c>
      <c r="BZ147" s="74">
        <f t="shared" si="83"/>
        <v>0</v>
      </c>
      <c r="CA147" s="74">
        <f t="shared" si="83"/>
        <v>0</v>
      </c>
      <c r="CB147" s="74">
        <f t="shared" si="83"/>
        <v>0</v>
      </c>
      <c r="CC147" s="74">
        <f t="shared" si="83"/>
        <v>0</v>
      </c>
      <c r="CD147" s="74">
        <f t="shared" si="83"/>
        <v>0</v>
      </c>
      <c r="CE147" s="74">
        <f t="shared" si="83"/>
        <v>0</v>
      </c>
      <c r="CF147" s="74">
        <f t="shared" si="83"/>
        <v>0</v>
      </c>
      <c r="CG147" s="27"/>
    </row>
    <row r="148" spans="1:85" ht="12.75">
      <c r="A148" s="45">
        <v>62001101</v>
      </c>
      <c r="B148" s="46" t="s">
        <v>100</v>
      </c>
      <c r="C148" s="41">
        <f>SUM(BX148:CF148)</f>
        <v>0</v>
      </c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5"/>
      <c r="BY148" s="75"/>
      <c r="BZ148" s="75"/>
      <c r="CA148" s="75"/>
      <c r="CB148" s="75"/>
      <c r="CC148" s="75"/>
      <c r="CD148" s="75"/>
      <c r="CE148" s="75"/>
      <c r="CF148" s="48"/>
      <c r="CG148" s="27"/>
    </row>
    <row r="149" spans="1:85" ht="12.75">
      <c r="A149" s="45">
        <v>62001102</v>
      </c>
      <c r="B149" s="46" t="s">
        <v>101</v>
      </c>
      <c r="C149" s="41">
        <f>SUM(BX149:CF149)</f>
        <v>0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6"/>
      <c r="BT149" s="70"/>
      <c r="BU149" s="70"/>
      <c r="BV149" s="70"/>
      <c r="BW149" s="70"/>
      <c r="BX149" s="75"/>
      <c r="BY149" s="75"/>
      <c r="BZ149" s="75"/>
      <c r="CA149" s="75"/>
      <c r="CB149" s="75"/>
      <c r="CC149" s="75"/>
      <c r="CD149" s="75"/>
      <c r="CE149" s="75"/>
      <c r="CF149" s="48"/>
      <c r="CG149" s="27"/>
    </row>
    <row r="150" spans="1:85" ht="12.75">
      <c r="A150" s="43">
        <v>620012</v>
      </c>
      <c r="B150" s="44" t="s">
        <v>102</v>
      </c>
      <c r="C150" s="41">
        <f>C151+C152</f>
        <v>0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4">
        <f aca="true" t="shared" si="84" ref="BX150:CF150">BX151+BX152</f>
        <v>0</v>
      </c>
      <c r="BY150" s="74">
        <f t="shared" si="84"/>
        <v>0</v>
      </c>
      <c r="BZ150" s="74">
        <f t="shared" si="84"/>
        <v>0</v>
      </c>
      <c r="CA150" s="74">
        <f t="shared" si="84"/>
        <v>0</v>
      </c>
      <c r="CB150" s="74">
        <f t="shared" si="84"/>
        <v>0</v>
      </c>
      <c r="CC150" s="74">
        <f t="shared" si="84"/>
        <v>0</v>
      </c>
      <c r="CD150" s="74">
        <f t="shared" si="84"/>
        <v>0</v>
      </c>
      <c r="CE150" s="74">
        <f t="shared" si="84"/>
        <v>0</v>
      </c>
      <c r="CF150" s="74">
        <f t="shared" si="84"/>
        <v>0</v>
      </c>
      <c r="CG150" s="27"/>
    </row>
    <row r="151" spans="1:85" ht="12.75">
      <c r="A151" s="45">
        <v>62001201</v>
      </c>
      <c r="B151" s="46" t="s">
        <v>100</v>
      </c>
      <c r="C151" s="41">
        <f>SUM(BX151:CF151)</f>
        <v>0</v>
      </c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7"/>
      <c r="BT151" s="70"/>
      <c r="BU151" s="70"/>
      <c r="BV151" s="70"/>
      <c r="BW151" s="70"/>
      <c r="BX151" s="75"/>
      <c r="BY151" s="75"/>
      <c r="BZ151" s="75"/>
      <c r="CA151" s="75"/>
      <c r="CB151" s="75"/>
      <c r="CC151" s="75"/>
      <c r="CD151" s="75"/>
      <c r="CE151" s="75"/>
      <c r="CF151" s="48"/>
      <c r="CG151" s="27"/>
    </row>
    <row r="152" spans="1:85" ht="12.75">
      <c r="A152" s="45">
        <v>62001202</v>
      </c>
      <c r="B152" s="46" t="s">
        <v>101</v>
      </c>
      <c r="C152" s="41">
        <f>SUM(BX152:CF152)</f>
        <v>0</v>
      </c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7"/>
      <c r="BT152" s="70"/>
      <c r="BU152" s="70"/>
      <c r="BV152" s="70"/>
      <c r="BW152" s="70"/>
      <c r="BX152" s="75"/>
      <c r="BY152" s="75"/>
      <c r="BZ152" s="75"/>
      <c r="CA152" s="75"/>
      <c r="CB152" s="75"/>
      <c r="CC152" s="75"/>
      <c r="CD152" s="75"/>
      <c r="CE152" s="75"/>
      <c r="CF152" s="48"/>
      <c r="CG152" s="27"/>
    </row>
    <row r="153" spans="1:85" ht="12.75">
      <c r="A153" s="39">
        <v>62002</v>
      </c>
      <c r="B153" s="40" t="s">
        <v>104</v>
      </c>
      <c r="C153" s="41">
        <f>SUM(BY153:CF153)+BX153</f>
        <v>0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5"/>
      <c r="BY153" s="75"/>
      <c r="BZ153" s="75"/>
      <c r="CA153" s="75"/>
      <c r="CB153" s="75"/>
      <c r="CC153" s="75"/>
      <c r="CD153" s="75"/>
      <c r="CE153" s="75"/>
      <c r="CF153" s="48"/>
      <c r="CG153" s="27"/>
    </row>
    <row r="154" spans="1:85" ht="12.75">
      <c r="A154" s="33">
        <v>621</v>
      </c>
      <c r="B154" s="34" t="s">
        <v>210</v>
      </c>
      <c r="C154" s="35">
        <f>C155+C158</f>
        <v>0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7"/>
      <c r="BT154" s="73"/>
      <c r="BU154" s="73"/>
      <c r="BV154" s="73"/>
      <c r="BW154" s="73"/>
      <c r="BX154" s="58">
        <f aca="true" t="shared" si="85" ref="BX154:CF154">BX155+BX158</f>
        <v>0</v>
      </c>
      <c r="BY154" s="58">
        <f t="shared" si="85"/>
        <v>0</v>
      </c>
      <c r="BZ154" s="58">
        <f t="shared" si="85"/>
        <v>0</v>
      </c>
      <c r="CA154" s="58">
        <f t="shared" si="85"/>
        <v>0</v>
      </c>
      <c r="CB154" s="58">
        <f t="shared" si="85"/>
        <v>0</v>
      </c>
      <c r="CC154" s="58">
        <f t="shared" si="85"/>
        <v>0</v>
      </c>
      <c r="CD154" s="58">
        <f t="shared" si="85"/>
        <v>0</v>
      </c>
      <c r="CE154" s="58">
        <f t="shared" si="85"/>
        <v>0</v>
      </c>
      <c r="CF154" s="57">
        <f t="shared" si="85"/>
        <v>0</v>
      </c>
      <c r="CG154" s="27"/>
    </row>
    <row r="155" spans="1:85" ht="12.75">
      <c r="A155" s="39">
        <v>62101</v>
      </c>
      <c r="B155" s="40" t="s">
        <v>211</v>
      </c>
      <c r="C155" s="41">
        <f>C156+C157</f>
        <v>0</v>
      </c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7"/>
      <c r="BT155" s="78"/>
      <c r="BU155" s="78"/>
      <c r="BV155" s="78"/>
      <c r="BW155" s="78"/>
      <c r="BX155" s="53">
        <f aca="true" t="shared" si="86" ref="BX155:CF155">BX156+BX157</f>
        <v>0</v>
      </c>
      <c r="BY155" s="53">
        <f t="shared" si="86"/>
        <v>0</v>
      </c>
      <c r="BZ155" s="53">
        <f t="shared" si="86"/>
        <v>0</v>
      </c>
      <c r="CA155" s="53">
        <f t="shared" si="86"/>
        <v>0</v>
      </c>
      <c r="CB155" s="53">
        <f t="shared" si="86"/>
        <v>0</v>
      </c>
      <c r="CC155" s="53">
        <f t="shared" si="86"/>
        <v>0</v>
      </c>
      <c r="CD155" s="53">
        <f t="shared" si="86"/>
        <v>0</v>
      </c>
      <c r="CE155" s="53">
        <f t="shared" si="86"/>
        <v>0</v>
      </c>
      <c r="CF155" s="52">
        <f t="shared" si="86"/>
        <v>0</v>
      </c>
      <c r="CG155" s="27"/>
    </row>
    <row r="156" spans="1:85" ht="12.75">
      <c r="A156" s="43">
        <v>621011</v>
      </c>
      <c r="B156" s="54" t="s">
        <v>108</v>
      </c>
      <c r="C156" s="41">
        <f>SUM(BY156:CF156)+BX156</f>
        <v>0</v>
      </c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6"/>
      <c r="BT156" s="77"/>
      <c r="BU156" s="77"/>
      <c r="BV156" s="77"/>
      <c r="BW156" s="77"/>
      <c r="BX156" s="79"/>
      <c r="BY156" s="79"/>
      <c r="BZ156" s="79"/>
      <c r="CA156" s="79"/>
      <c r="CB156" s="79"/>
      <c r="CC156" s="79"/>
      <c r="CD156" s="79"/>
      <c r="CE156" s="79"/>
      <c r="CF156" s="56"/>
      <c r="CG156" s="27"/>
    </row>
    <row r="157" spans="1:85" ht="12.75">
      <c r="A157" s="43">
        <v>621012</v>
      </c>
      <c r="B157" s="54" t="s">
        <v>109</v>
      </c>
      <c r="C157" s="41">
        <f>SUM(BY157:CF157)+BX157</f>
        <v>0</v>
      </c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0"/>
      <c r="BT157" s="77"/>
      <c r="BU157" s="77"/>
      <c r="BV157" s="77"/>
      <c r="BW157" s="77"/>
      <c r="BX157" s="79"/>
      <c r="BY157" s="79"/>
      <c r="BZ157" s="79"/>
      <c r="CA157" s="79"/>
      <c r="CB157" s="79"/>
      <c r="CC157" s="79"/>
      <c r="CD157" s="79"/>
      <c r="CE157" s="79"/>
      <c r="CF157" s="56"/>
      <c r="CG157" s="27"/>
    </row>
    <row r="158" spans="1:85" ht="12.75">
      <c r="A158" s="39">
        <v>62102</v>
      </c>
      <c r="B158" s="40" t="s">
        <v>212</v>
      </c>
      <c r="C158" s="41">
        <f>C159+C160</f>
        <v>0</v>
      </c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7"/>
      <c r="BT158" s="78"/>
      <c r="BU158" s="78"/>
      <c r="BV158" s="78"/>
      <c r="BW158" s="78"/>
      <c r="BX158" s="53">
        <f aca="true" t="shared" si="87" ref="BX158:CF158">BX159+BX160</f>
        <v>0</v>
      </c>
      <c r="BY158" s="53">
        <f t="shared" si="87"/>
        <v>0</v>
      </c>
      <c r="BZ158" s="53">
        <f t="shared" si="87"/>
        <v>0</v>
      </c>
      <c r="CA158" s="53">
        <f t="shared" si="87"/>
        <v>0</v>
      </c>
      <c r="CB158" s="53">
        <f t="shared" si="87"/>
        <v>0</v>
      </c>
      <c r="CC158" s="53">
        <f t="shared" si="87"/>
        <v>0</v>
      </c>
      <c r="CD158" s="53">
        <f t="shared" si="87"/>
        <v>0</v>
      </c>
      <c r="CE158" s="53">
        <f t="shared" si="87"/>
        <v>0</v>
      </c>
      <c r="CF158" s="52">
        <f t="shared" si="87"/>
        <v>0</v>
      </c>
      <c r="CG158" s="27"/>
    </row>
    <row r="159" spans="1:85" ht="12.75">
      <c r="A159" s="43">
        <v>621021</v>
      </c>
      <c r="B159" s="54" t="s">
        <v>111</v>
      </c>
      <c r="C159" s="41">
        <f>SUM(BY159:CF159)+BX159</f>
        <v>0</v>
      </c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9"/>
      <c r="BY159" s="79"/>
      <c r="BZ159" s="79"/>
      <c r="CA159" s="79"/>
      <c r="CB159" s="79"/>
      <c r="CC159" s="79"/>
      <c r="CD159" s="79"/>
      <c r="CE159" s="79"/>
      <c r="CF159" s="56"/>
      <c r="CG159" s="27"/>
    </row>
    <row r="160" spans="1:85" ht="12.75">
      <c r="A160" s="43">
        <v>621022</v>
      </c>
      <c r="B160" s="54" t="s">
        <v>112</v>
      </c>
      <c r="C160" s="41">
        <f>SUM(BY160:CF160)+BX160</f>
        <v>0</v>
      </c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0"/>
      <c r="BT160" s="77"/>
      <c r="BU160" s="77"/>
      <c r="BV160" s="77"/>
      <c r="BW160" s="77"/>
      <c r="BX160" s="79"/>
      <c r="BY160" s="79"/>
      <c r="BZ160" s="79"/>
      <c r="CA160" s="79"/>
      <c r="CB160" s="79"/>
      <c r="CC160" s="79"/>
      <c r="CD160" s="79"/>
      <c r="CE160" s="79"/>
      <c r="CF160" s="56"/>
      <c r="CG160" s="27"/>
    </row>
    <row r="161" spans="1:85" ht="12.75">
      <c r="A161" s="33">
        <v>622</v>
      </c>
      <c r="B161" s="34" t="s">
        <v>213</v>
      </c>
      <c r="C161" s="35">
        <f>C162+C165</f>
        <v>0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7"/>
      <c r="BT161" s="73"/>
      <c r="BU161" s="73"/>
      <c r="BV161" s="73"/>
      <c r="BW161" s="73"/>
      <c r="BX161" s="58">
        <f aca="true" t="shared" si="88" ref="BX161:CF161">BX162+BX165</f>
        <v>0</v>
      </c>
      <c r="BY161" s="58">
        <f t="shared" si="88"/>
        <v>0</v>
      </c>
      <c r="BZ161" s="58">
        <f t="shared" si="88"/>
        <v>0</v>
      </c>
      <c r="CA161" s="58">
        <f t="shared" si="88"/>
        <v>0</v>
      </c>
      <c r="CB161" s="58">
        <f t="shared" si="88"/>
        <v>0</v>
      </c>
      <c r="CC161" s="58">
        <f t="shared" si="88"/>
        <v>0</v>
      </c>
      <c r="CD161" s="58">
        <f t="shared" si="88"/>
        <v>0</v>
      </c>
      <c r="CE161" s="58">
        <f t="shared" si="88"/>
        <v>0</v>
      </c>
      <c r="CF161" s="57">
        <f t="shared" si="88"/>
        <v>0</v>
      </c>
      <c r="CG161" s="27"/>
    </row>
    <row r="162" spans="1:85" ht="12.75">
      <c r="A162" s="39">
        <v>62201</v>
      </c>
      <c r="B162" s="40" t="s">
        <v>117</v>
      </c>
      <c r="C162" s="41">
        <f>C163+C164</f>
        <v>0</v>
      </c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7"/>
      <c r="BT162" s="78"/>
      <c r="BU162" s="78"/>
      <c r="BV162" s="78"/>
      <c r="BW162" s="78"/>
      <c r="BX162" s="53">
        <f aca="true" t="shared" si="89" ref="BX162:CF162">BX163+BX164</f>
        <v>0</v>
      </c>
      <c r="BY162" s="53">
        <f t="shared" si="89"/>
        <v>0</v>
      </c>
      <c r="BZ162" s="53">
        <f t="shared" si="89"/>
        <v>0</v>
      </c>
      <c r="CA162" s="53">
        <f t="shared" si="89"/>
        <v>0</v>
      </c>
      <c r="CB162" s="53">
        <f t="shared" si="89"/>
        <v>0</v>
      </c>
      <c r="CC162" s="53">
        <f t="shared" si="89"/>
        <v>0</v>
      </c>
      <c r="CD162" s="53">
        <f t="shared" si="89"/>
        <v>0</v>
      </c>
      <c r="CE162" s="53">
        <f t="shared" si="89"/>
        <v>0</v>
      </c>
      <c r="CF162" s="52">
        <f t="shared" si="89"/>
        <v>0</v>
      </c>
      <c r="CG162" s="27"/>
    </row>
    <row r="163" spans="1:85" ht="12.75">
      <c r="A163" s="43">
        <v>622011</v>
      </c>
      <c r="B163" s="54" t="s">
        <v>118</v>
      </c>
      <c r="C163" s="41">
        <f>SUM(BY163:CF163)+BX163</f>
        <v>0</v>
      </c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6"/>
      <c r="BT163" s="77"/>
      <c r="BU163" s="77"/>
      <c r="BV163" s="77"/>
      <c r="BW163" s="77"/>
      <c r="BX163" s="79"/>
      <c r="BY163" s="79"/>
      <c r="BZ163" s="79"/>
      <c r="CA163" s="79"/>
      <c r="CB163" s="79"/>
      <c r="CC163" s="79"/>
      <c r="CD163" s="79"/>
      <c r="CE163" s="79"/>
      <c r="CF163" s="56"/>
      <c r="CG163" s="27"/>
    </row>
    <row r="164" spans="1:85" ht="12.75">
      <c r="A164" s="43">
        <v>622012</v>
      </c>
      <c r="B164" s="54" t="s">
        <v>119</v>
      </c>
      <c r="C164" s="41">
        <f>SUM(BY164:CF164)+BX164</f>
        <v>0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0"/>
      <c r="BT164" s="77"/>
      <c r="BU164" s="77"/>
      <c r="BV164" s="77"/>
      <c r="BW164" s="77"/>
      <c r="BX164" s="79"/>
      <c r="BY164" s="79"/>
      <c r="BZ164" s="79"/>
      <c r="CA164" s="79"/>
      <c r="CB164" s="79"/>
      <c r="CC164" s="79"/>
      <c r="CD164" s="79"/>
      <c r="CE164" s="79"/>
      <c r="CF164" s="56"/>
      <c r="CG164" s="27"/>
    </row>
    <row r="165" spans="1:85" ht="12.75">
      <c r="A165" s="39">
        <v>62202</v>
      </c>
      <c r="B165" s="40" t="s">
        <v>214</v>
      </c>
      <c r="C165" s="41">
        <f>C166+C167</f>
        <v>0</v>
      </c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7"/>
      <c r="BT165" s="70"/>
      <c r="BU165" s="70"/>
      <c r="BV165" s="70"/>
      <c r="BW165" s="70"/>
      <c r="BX165" s="53">
        <f aca="true" t="shared" si="90" ref="BX165:CF165">BX166+BX167</f>
        <v>0</v>
      </c>
      <c r="BY165" s="53">
        <f t="shared" si="90"/>
        <v>0</v>
      </c>
      <c r="BZ165" s="53">
        <f t="shared" si="90"/>
        <v>0</v>
      </c>
      <c r="CA165" s="53">
        <f t="shared" si="90"/>
        <v>0</v>
      </c>
      <c r="CB165" s="53">
        <f t="shared" si="90"/>
        <v>0</v>
      </c>
      <c r="CC165" s="53">
        <f t="shared" si="90"/>
        <v>0</v>
      </c>
      <c r="CD165" s="53">
        <f t="shared" si="90"/>
        <v>0</v>
      </c>
      <c r="CE165" s="53">
        <f t="shared" si="90"/>
        <v>0</v>
      </c>
      <c r="CF165" s="52">
        <f t="shared" si="90"/>
        <v>0</v>
      </c>
      <c r="CG165" s="27"/>
    </row>
    <row r="166" spans="1:85" ht="12.75">
      <c r="A166" s="43">
        <v>622021</v>
      </c>
      <c r="B166" s="54" t="s">
        <v>121</v>
      </c>
      <c r="C166" s="41">
        <f>SUM(BY166:CF166)+BX166</f>
        <v>0</v>
      </c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9"/>
      <c r="BY166" s="79"/>
      <c r="BZ166" s="79"/>
      <c r="CA166" s="79"/>
      <c r="CB166" s="79"/>
      <c r="CC166" s="79"/>
      <c r="CD166" s="79"/>
      <c r="CE166" s="79"/>
      <c r="CF166" s="56"/>
      <c r="CG166" s="27"/>
    </row>
    <row r="167" spans="1:85" ht="12.75">
      <c r="A167" s="43">
        <v>622022</v>
      </c>
      <c r="B167" s="54" t="s">
        <v>122</v>
      </c>
      <c r="C167" s="41">
        <f>SUM(BY167:CF167)+BX167</f>
        <v>0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0"/>
      <c r="BT167" s="77"/>
      <c r="BU167" s="77"/>
      <c r="BV167" s="77"/>
      <c r="BW167" s="77"/>
      <c r="BX167" s="79"/>
      <c r="BY167" s="79"/>
      <c r="BZ167" s="79"/>
      <c r="CA167" s="79"/>
      <c r="CB167" s="79"/>
      <c r="CC167" s="79"/>
      <c r="CD167" s="79"/>
      <c r="CE167" s="79"/>
      <c r="CF167" s="56"/>
      <c r="CG167" s="27"/>
    </row>
    <row r="168" spans="1:85" ht="12.75">
      <c r="A168" s="33">
        <v>623</v>
      </c>
      <c r="B168" s="34" t="s">
        <v>215</v>
      </c>
      <c r="C168" s="35">
        <f>C169+C179+C188+C197+C198+C201+C204+C208+C209</f>
        <v>0</v>
      </c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7"/>
      <c r="BT168" s="76"/>
      <c r="BU168" s="76"/>
      <c r="BV168" s="76"/>
      <c r="BW168" s="76"/>
      <c r="BX168" s="58">
        <f aca="true" t="shared" si="91" ref="BX168:CF168">BX169+BX179+BX188+BX197+BX198+BX201+BX204+BX208+BX209</f>
        <v>0</v>
      </c>
      <c r="BY168" s="58">
        <f t="shared" si="91"/>
        <v>0</v>
      </c>
      <c r="BZ168" s="58">
        <f t="shared" si="91"/>
        <v>0</v>
      </c>
      <c r="CA168" s="58">
        <f t="shared" si="91"/>
        <v>0</v>
      </c>
      <c r="CB168" s="58">
        <f t="shared" si="91"/>
        <v>0</v>
      </c>
      <c r="CC168" s="58">
        <f t="shared" si="91"/>
        <v>0</v>
      </c>
      <c r="CD168" s="58">
        <f t="shared" si="91"/>
        <v>0</v>
      </c>
      <c r="CE168" s="58">
        <f t="shared" si="91"/>
        <v>0</v>
      </c>
      <c r="CF168" s="57">
        <f t="shared" si="91"/>
        <v>0</v>
      </c>
      <c r="CG168" s="27"/>
    </row>
    <row r="169" spans="1:85" ht="12.75">
      <c r="A169" s="39">
        <v>62301</v>
      </c>
      <c r="B169" s="40" t="s">
        <v>124</v>
      </c>
      <c r="C169" s="41">
        <f>C170+C171+C172+C173+C174+C175+C176+C177+C178</f>
        <v>0</v>
      </c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7"/>
      <c r="BT169" s="70"/>
      <c r="BU169" s="70"/>
      <c r="BV169" s="70"/>
      <c r="BW169" s="70"/>
      <c r="BX169" s="53">
        <f aca="true" t="shared" si="92" ref="BX169:CF169">BX170+BX171+BX172+BX173+BX174+BX175+BX176+BX177+BX178</f>
        <v>0</v>
      </c>
      <c r="BY169" s="53">
        <f t="shared" si="92"/>
        <v>0</v>
      </c>
      <c r="BZ169" s="53">
        <f t="shared" si="92"/>
        <v>0</v>
      </c>
      <c r="CA169" s="53">
        <f t="shared" si="92"/>
        <v>0</v>
      </c>
      <c r="CB169" s="53">
        <f t="shared" si="92"/>
        <v>0</v>
      </c>
      <c r="CC169" s="53">
        <f t="shared" si="92"/>
        <v>0</v>
      </c>
      <c r="CD169" s="53">
        <f t="shared" si="92"/>
        <v>0</v>
      </c>
      <c r="CE169" s="53">
        <f t="shared" si="92"/>
        <v>0</v>
      </c>
      <c r="CF169" s="52">
        <f t="shared" si="92"/>
        <v>0</v>
      </c>
      <c r="CG169" s="27"/>
    </row>
    <row r="170" spans="1:85" ht="12.75">
      <c r="A170" s="43">
        <v>623011</v>
      </c>
      <c r="B170" s="54" t="s">
        <v>216</v>
      </c>
      <c r="C170" s="41">
        <f aca="true" t="shared" si="93" ref="C170:C178">SUM(BY170:CF170)+BX170</f>
        <v>0</v>
      </c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6"/>
      <c r="BT170" s="77"/>
      <c r="BU170" s="77"/>
      <c r="BV170" s="77"/>
      <c r="BW170" s="77"/>
      <c r="BX170" s="79"/>
      <c r="BY170" s="79"/>
      <c r="BZ170" s="79"/>
      <c r="CA170" s="79"/>
      <c r="CB170" s="79"/>
      <c r="CC170" s="79"/>
      <c r="CD170" s="79"/>
      <c r="CE170" s="79"/>
      <c r="CF170" s="56"/>
      <c r="CG170" s="27"/>
    </row>
    <row r="171" spans="1:85" ht="12.75">
      <c r="A171" s="43">
        <v>623012</v>
      </c>
      <c r="B171" s="54" t="s">
        <v>126</v>
      </c>
      <c r="C171" s="41">
        <f t="shared" si="93"/>
        <v>0</v>
      </c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0"/>
      <c r="BT171" s="77"/>
      <c r="BU171" s="77"/>
      <c r="BV171" s="77"/>
      <c r="BW171" s="77"/>
      <c r="BX171" s="79"/>
      <c r="BY171" s="79"/>
      <c r="BZ171" s="79"/>
      <c r="CA171" s="79"/>
      <c r="CB171" s="79"/>
      <c r="CC171" s="79"/>
      <c r="CD171" s="79"/>
      <c r="CE171" s="79"/>
      <c r="CF171" s="56"/>
      <c r="CG171" s="27"/>
    </row>
    <row r="172" spans="1:85" ht="12.75">
      <c r="A172" s="43">
        <v>623013</v>
      </c>
      <c r="B172" s="54" t="s">
        <v>127</v>
      </c>
      <c r="C172" s="41">
        <f t="shared" si="93"/>
        <v>0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9"/>
      <c r="BY172" s="79"/>
      <c r="BZ172" s="79"/>
      <c r="CA172" s="79"/>
      <c r="CB172" s="79"/>
      <c r="CC172" s="79"/>
      <c r="CD172" s="79"/>
      <c r="CE172" s="79"/>
      <c r="CF172" s="56"/>
      <c r="CG172" s="27"/>
    </row>
    <row r="173" spans="1:85" ht="12.75">
      <c r="A173" s="43">
        <v>623014</v>
      </c>
      <c r="B173" s="54" t="s">
        <v>128</v>
      </c>
      <c r="C173" s="41">
        <f t="shared" si="93"/>
        <v>0</v>
      </c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9"/>
      <c r="BY173" s="79"/>
      <c r="BZ173" s="79"/>
      <c r="CA173" s="79"/>
      <c r="CB173" s="79"/>
      <c r="CC173" s="79"/>
      <c r="CD173" s="79"/>
      <c r="CE173" s="79"/>
      <c r="CF173" s="56"/>
      <c r="CG173" s="27"/>
    </row>
    <row r="174" spans="1:85" ht="12.75">
      <c r="A174" s="43">
        <v>623015</v>
      </c>
      <c r="B174" s="54" t="s">
        <v>129</v>
      </c>
      <c r="C174" s="41">
        <f t="shared" si="93"/>
        <v>0</v>
      </c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0"/>
      <c r="BT174" s="77"/>
      <c r="BU174" s="77"/>
      <c r="BV174" s="77"/>
      <c r="BW174" s="77"/>
      <c r="BX174" s="79"/>
      <c r="BY174" s="79"/>
      <c r="BZ174" s="79"/>
      <c r="CA174" s="79"/>
      <c r="CB174" s="79"/>
      <c r="CC174" s="79"/>
      <c r="CD174" s="79"/>
      <c r="CE174" s="79"/>
      <c r="CF174" s="56"/>
      <c r="CG174" s="27"/>
    </row>
    <row r="175" spans="1:85" ht="12.75">
      <c r="A175" s="43">
        <v>623016</v>
      </c>
      <c r="B175" s="54" t="s">
        <v>130</v>
      </c>
      <c r="C175" s="41">
        <f t="shared" si="93"/>
        <v>0</v>
      </c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9"/>
      <c r="BY175" s="79"/>
      <c r="BZ175" s="79"/>
      <c r="CA175" s="79"/>
      <c r="CB175" s="79"/>
      <c r="CC175" s="79"/>
      <c r="CD175" s="79"/>
      <c r="CE175" s="79"/>
      <c r="CF175" s="56"/>
      <c r="CG175" s="27"/>
    </row>
    <row r="176" spans="1:85" ht="12.75">
      <c r="A176" s="43">
        <v>623017</v>
      </c>
      <c r="B176" s="54" t="s">
        <v>131</v>
      </c>
      <c r="C176" s="41">
        <f t="shared" si="93"/>
        <v>0</v>
      </c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9"/>
      <c r="BY176" s="79"/>
      <c r="BZ176" s="79"/>
      <c r="CA176" s="79"/>
      <c r="CB176" s="79"/>
      <c r="CC176" s="79"/>
      <c r="CD176" s="79"/>
      <c r="CE176" s="79"/>
      <c r="CF176" s="56"/>
      <c r="CG176" s="27"/>
    </row>
    <row r="177" spans="1:85" ht="12.75">
      <c r="A177" s="43">
        <v>623018</v>
      </c>
      <c r="B177" s="54" t="s">
        <v>132</v>
      </c>
      <c r="C177" s="41">
        <f t="shared" si="93"/>
        <v>0</v>
      </c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  <c r="AM177" s="77"/>
      <c r="AN177" s="77"/>
      <c r="AO177" s="77"/>
      <c r="AP177" s="77"/>
      <c r="AQ177" s="77"/>
      <c r="AR177" s="77"/>
      <c r="AS177" s="77"/>
      <c r="AT177" s="77"/>
      <c r="AU177" s="77"/>
      <c r="AV177" s="77"/>
      <c r="AW177" s="77"/>
      <c r="AX177" s="77"/>
      <c r="AY177" s="77"/>
      <c r="AZ177" s="77"/>
      <c r="BA177" s="77"/>
      <c r="BB177" s="77"/>
      <c r="BC177" s="77"/>
      <c r="BD177" s="77"/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6"/>
      <c r="BT177" s="77"/>
      <c r="BU177" s="77"/>
      <c r="BV177" s="77"/>
      <c r="BW177" s="77"/>
      <c r="BX177" s="79"/>
      <c r="BY177" s="79"/>
      <c r="BZ177" s="79"/>
      <c r="CA177" s="79"/>
      <c r="CB177" s="79"/>
      <c r="CC177" s="79"/>
      <c r="CD177" s="79"/>
      <c r="CE177" s="79"/>
      <c r="CF177" s="56"/>
      <c r="CG177" s="27"/>
    </row>
    <row r="178" spans="1:85" ht="12.75">
      <c r="A178" s="43">
        <v>623019</v>
      </c>
      <c r="B178" s="54" t="s">
        <v>133</v>
      </c>
      <c r="C178" s="41">
        <f t="shared" si="93"/>
        <v>0</v>
      </c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  <c r="AM178" s="77"/>
      <c r="AN178" s="77"/>
      <c r="AO178" s="77"/>
      <c r="AP178" s="77"/>
      <c r="AQ178" s="77"/>
      <c r="AR178" s="77"/>
      <c r="AS178" s="77"/>
      <c r="AT178" s="77"/>
      <c r="AU178" s="77"/>
      <c r="AV178" s="77"/>
      <c r="AW178" s="77"/>
      <c r="AX178" s="77"/>
      <c r="AY178" s="77"/>
      <c r="AZ178" s="77"/>
      <c r="BA178" s="77"/>
      <c r="BB178" s="77"/>
      <c r="BC178" s="77"/>
      <c r="BD178" s="77"/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0"/>
      <c r="BT178" s="77"/>
      <c r="BU178" s="77"/>
      <c r="BV178" s="77"/>
      <c r="BW178" s="77"/>
      <c r="BX178" s="79"/>
      <c r="BY178" s="79"/>
      <c r="BZ178" s="79"/>
      <c r="CA178" s="79"/>
      <c r="CB178" s="79"/>
      <c r="CC178" s="79"/>
      <c r="CD178" s="79"/>
      <c r="CE178" s="79"/>
      <c r="CF178" s="56"/>
      <c r="CG178" s="27"/>
    </row>
    <row r="179" spans="1:85" ht="12.75">
      <c r="A179" s="39">
        <v>62302</v>
      </c>
      <c r="B179" s="40" t="s">
        <v>134</v>
      </c>
      <c r="C179" s="41">
        <f>C180+C181+C182+C183+C184+C185+C186+C187</f>
        <v>0</v>
      </c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7"/>
      <c r="BT179" s="70"/>
      <c r="BU179" s="70"/>
      <c r="BV179" s="70"/>
      <c r="BW179" s="70"/>
      <c r="BX179" s="53">
        <f aca="true" t="shared" si="94" ref="BX179:CF179">BX180+BX181+BX182+BX183+BX184+BX185+BX186+BX187</f>
        <v>0</v>
      </c>
      <c r="BY179" s="53">
        <f t="shared" si="94"/>
        <v>0</v>
      </c>
      <c r="BZ179" s="53">
        <f t="shared" si="94"/>
        <v>0</v>
      </c>
      <c r="CA179" s="53">
        <f t="shared" si="94"/>
        <v>0</v>
      </c>
      <c r="CB179" s="53">
        <f t="shared" si="94"/>
        <v>0</v>
      </c>
      <c r="CC179" s="53">
        <f t="shared" si="94"/>
        <v>0</v>
      </c>
      <c r="CD179" s="53">
        <f t="shared" si="94"/>
        <v>0</v>
      </c>
      <c r="CE179" s="53">
        <f t="shared" si="94"/>
        <v>0</v>
      </c>
      <c r="CF179" s="52">
        <f t="shared" si="94"/>
        <v>0</v>
      </c>
      <c r="CG179" s="27"/>
    </row>
    <row r="180" spans="1:85" ht="12.75">
      <c r="A180" s="43">
        <v>623021</v>
      </c>
      <c r="B180" s="54" t="s">
        <v>217</v>
      </c>
      <c r="C180" s="41">
        <f aca="true" t="shared" si="95" ref="C180:C187">SUM(BY180:CF180)+BX180</f>
        <v>0</v>
      </c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  <c r="AM180" s="77"/>
      <c r="AN180" s="77"/>
      <c r="AO180" s="77"/>
      <c r="AP180" s="77"/>
      <c r="AQ180" s="77"/>
      <c r="AR180" s="77"/>
      <c r="AS180" s="77"/>
      <c r="AT180" s="77"/>
      <c r="AU180" s="77"/>
      <c r="AV180" s="77"/>
      <c r="AW180" s="77"/>
      <c r="AX180" s="77"/>
      <c r="AY180" s="77"/>
      <c r="AZ180" s="77"/>
      <c r="BA180" s="77"/>
      <c r="BB180" s="77"/>
      <c r="BC180" s="77"/>
      <c r="BD180" s="77"/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9"/>
      <c r="BY180" s="79"/>
      <c r="BZ180" s="79"/>
      <c r="CA180" s="79"/>
      <c r="CB180" s="79"/>
      <c r="CC180" s="79"/>
      <c r="CD180" s="79"/>
      <c r="CE180" s="79"/>
      <c r="CF180" s="56"/>
      <c r="CG180" s="27"/>
    </row>
    <row r="181" spans="1:85" ht="12.75">
      <c r="A181" s="43">
        <v>623022</v>
      </c>
      <c r="B181" s="54" t="s">
        <v>126</v>
      </c>
      <c r="C181" s="41">
        <f t="shared" si="95"/>
        <v>0</v>
      </c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Q181" s="77"/>
      <c r="AR181" s="77"/>
      <c r="AS181" s="77"/>
      <c r="AT181" s="77"/>
      <c r="AU181" s="77"/>
      <c r="AV181" s="77"/>
      <c r="AW181" s="77"/>
      <c r="AX181" s="77"/>
      <c r="AY181" s="77"/>
      <c r="AZ181" s="77"/>
      <c r="BA181" s="77"/>
      <c r="BB181" s="77"/>
      <c r="BC181" s="77"/>
      <c r="BD181" s="77"/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0"/>
      <c r="BT181" s="77"/>
      <c r="BU181" s="77"/>
      <c r="BV181" s="77"/>
      <c r="BW181" s="77"/>
      <c r="BX181" s="79"/>
      <c r="BY181" s="79"/>
      <c r="BZ181" s="79"/>
      <c r="CA181" s="79"/>
      <c r="CB181" s="79"/>
      <c r="CC181" s="79"/>
      <c r="CD181" s="79"/>
      <c r="CE181" s="79"/>
      <c r="CF181" s="56"/>
      <c r="CG181" s="27"/>
    </row>
    <row r="182" spans="1:85" ht="12.75">
      <c r="A182" s="43">
        <v>623023</v>
      </c>
      <c r="B182" s="54" t="s">
        <v>127</v>
      </c>
      <c r="C182" s="41">
        <f t="shared" si="95"/>
        <v>0</v>
      </c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7"/>
      <c r="AE182" s="77"/>
      <c r="AF182" s="77"/>
      <c r="AG182" s="77"/>
      <c r="AH182" s="77"/>
      <c r="AI182" s="77"/>
      <c r="AJ182" s="77"/>
      <c r="AK182" s="77"/>
      <c r="AL182" s="77"/>
      <c r="AM182" s="77"/>
      <c r="AN182" s="77"/>
      <c r="AO182" s="77"/>
      <c r="AP182" s="77"/>
      <c r="AQ182" s="77"/>
      <c r="AR182" s="77"/>
      <c r="AS182" s="77"/>
      <c r="AT182" s="77"/>
      <c r="AU182" s="77"/>
      <c r="AV182" s="77"/>
      <c r="AW182" s="77"/>
      <c r="AX182" s="77"/>
      <c r="AY182" s="77"/>
      <c r="AZ182" s="77"/>
      <c r="BA182" s="77"/>
      <c r="BB182" s="77"/>
      <c r="BC182" s="77"/>
      <c r="BD182" s="77"/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9"/>
      <c r="BY182" s="79"/>
      <c r="BZ182" s="79"/>
      <c r="CA182" s="79"/>
      <c r="CB182" s="79"/>
      <c r="CC182" s="79"/>
      <c r="CD182" s="79"/>
      <c r="CE182" s="79"/>
      <c r="CF182" s="56"/>
      <c r="CG182" s="27"/>
    </row>
    <row r="183" spans="1:85" ht="12.75">
      <c r="A183" s="43">
        <v>623024</v>
      </c>
      <c r="B183" s="54" t="s">
        <v>128</v>
      </c>
      <c r="C183" s="41">
        <f t="shared" si="95"/>
        <v>0</v>
      </c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9"/>
      <c r="BY183" s="79"/>
      <c r="BZ183" s="79"/>
      <c r="CA183" s="79"/>
      <c r="CB183" s="79"/>
      <c r="CC183" s="79"/>
      <c r="CD183" s="79"/>
      <c r="CE183" s="79"/>
      <c r="CF183" s="56"/>
      <c r="CG183" s="27"/>
    </row>
    <row r="184" spans="1:85" ht="12.75">
      <c r="A184" s="43">
        <v>623025</v>
      </c>
      <c r="B184" s="54" t="s">
        <v>135</v>
      </c>
      <c r="C184" s="41">
        <f t="shared" si="95"/>
        <v>0</v>
      </c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77"/>
      <c r="AE184" s="77"/>
      <c r="AF184" s="77"/>
      <c r="AG184" s="77"/>
      <c r="AH184" s="77"/>
      <c r="AI184" s="77"/>
      <c r="AJ184" s="77"/>
      <c r="AK184" s="77"/>
      <c r="AL184" s="77"/>
      <c r="AM184" s="77"/>
      <c r="AN184" s="77"/>
      <c r="AO184" s="77"/>
      <c r="AP184" s="77"/>
      <c r="AQ184" s="77"/>
      <c r="AR184" s="77"/>
      <c r="AS184" s="77"/>
      <c r="AT184" s="77"/>
      <c r="AU184" s="77"/>
      <c r="AV184" s="77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0"/>
      <c r="BT184" s="77"/>
      <c r="BU184" s="77"/>
      <c r="BV184" s="77"/>
      <c r="BW184" s="77"/>
      <c r="BX184" s="79"/>
      <c r="BY184" s="79"/>
      <c r="BZ184" s="79"/>
      <c r="CA184" s="79"/>
      <c r="CB184" s="79"/>
      <c r="CC184" s="79"/>
      <c r="CD184" s="79"/>
      <c r="CE184" s="79"/>
      <c r="CF184" s="56"/>
      <c r="CG184" s="27"/>
    </row>
    <row r="185" spans="1:85" ht="12.75">
      <c r="A185" s="43">
        <v>623026</v>
      </c>
      <c r="B185" s="54" t="s">
        <v>130</v>
      </c>
      <c r="C185" s="41">
        <f t="shared" si="95"/>
        <v>0</v>
      </c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77"/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9"/>
      <c r="BY185" s="79"/>
      <c r="BZ185" s="79"/>
      <c r="CA185" s="79"/>
      <c r="CB185" s="79"/>
      <c r="CC185" s="79"/>
      <c r="CD185" s="79"/>
      <c r="CE185" s="79"/>
      <c r="CF185" s="56"/>
      <c r="CG185" s="27"/>
    </row>
    <row r="186" spans="1:85" ht="12.75">
      <c r="A186" s="43">
        <v>623027</v>
      </c>
      <c r="B186" s="54" t="s">
        <v>218</v>
      </c>
      <c r="C186" s="41">
        <f t="shared" si="95"/>
        <v>0</v>
      </c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77"/>
      <c r="AE186" s="77"/>
      <c r="AF186" s="77"/>
      <c r="AG186" s="77"/>
      <c r="AH186" s="77"/>
      <c r="AI186" s="77"/>
      <c r="AJ186" s="77"/>
      <c r="AK186" s="77"/>
      <c r="AL186" s="77"/>
      <c r="AM186" s="77"/>
      <c r="AN186" s="77"/>
      <c r="AO186" s="77"/>
      <c r="AP186" s="77"/>
      <c r="AQ186" s="77"/>
      <c r="AR186" s="77"/>
      <c r="AS186" s="77"/>
      <c r="AT186" s="77"/>
      <c r="AU186" s="77"/>
      <c r="AV186" s="77"/>
      <c r="AW186" s="77"/>
      <c r="AX186" s="77"/>
      <c r="AY186" s="77"/>
      <c r="AZ186" s="77"/>
      <c r="BA186" s="77"/>
      <c r="BB186" s="77"/>
      <c r="BC186" s="77"/>
      <c r="BD186" s="77"/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9"/>
      <c r="BY186" s="79"/>
      <c r="BZ186" s="79"/>
      <c r="CA186" s="79"/>
      <c r="CB186" s="79"/>
      <c r="CC186" s="79"/>
      <c r="CD186" s="79"/>
      <c r="CE186" s="79"/>
      <c r="CF186" s="56"/>
      <c r="CG186" s="27"/>
    </row>
    <row r="187" spans="1:85" ht="12.75">
      <c r="A187" s="43">
        <v>623029</v>
      </c>
      <c r="B187" s="54" t="s">
        <v>133</v>
      </c>
      <c r="C187" s="41">
        <f t="shared" si="95"/>
        <v>0</v>
      </c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  <c r="AN187" s="77"/>
      <c r="AO187" s="77"/>
      <c r="AP187" s="7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 s="77"/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6"/>
      <c r="BT187" s="77"/>
      <c r="BU187" s="77"/>
      <c r="BV187" s="77"/>
      <c r="BW187" s="77"/>
      <c r="BX187" s="79"/>
      <c r="BY187" s="79"/>
      <c r="BZ187" s="79"/>
      <c r="CA187" s="79"/>
      <c r="CB187" s="79"/>
      <c r="CC187" s="79"/>
      <c r="CD187" s="79"/>
      <c r="CE187" s="79"/>
      <c r="CF187" s="56"/>
      <c r="CG187" s="27"/>
    </row>
    <row r="188" spans="1:85" ht="12.75">
      <c r="A188" s="39">
        <v>62303</v>
      </c>
      <c r="B188" s="40" t="s">
        <v>136</v>
      </c>
      <c r="C188" s="41">
        <f>C189+C190+C191+C192+C193+C194+C195+C196</f>
        <v>0</v>
      </c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53">
        <f aca="true" t="shared" si="96" ref="BX188:CF188">BX189+BX190+BX191+BX192+BX193+BX194+BX195+BX196</f>
        <v>0</v>
      </c>
      <c r="BY188" s="53">
        <f t="shared" si="96"/>
        <v>0</v>
      </c>
      <c r="BZ188" s="53">
        <f t="shared" si="96"/>
        <v>0</v>
      </c>
      <c r="CA188" s="53">
        <f t="shared" si="96"/>
        <v>0</v>
      </c>
      <c r="CB188" s="53">
        <f t="shared" si="96"/>
        <v>0</v>
      </c>
      <c r="CC188" s="53">
        <f t="shared" si="96"/>
        <v>0</v>
      </c>
      <c r="CD188" s="53">
        <f t="shared" si="96"/>
        <v>0</v>
      </c>
      <c r="CE188" s="53">
        <f t="shared" si="96"/>
        <v>0</v>
      </c>
      <c r="CF188" s="52">
        <f t="shared" si="96"/>
        <v>0</v>
      </c>
      <c r="CG188" s="27"/>
    </row>
    <row r="189" spans="1:85" ht="12.75">
      <c r="A189" s="43">
        <v>623031</v>
      </c>
      <c r="B189" s="54" t="s">
        <v>216</v>
      </c>
      <c r="C189" s="41">
        <f aca="true" t="shared" si="97" ref="C189:C197">SUM(BY189:CF189)+BX189</f>
        <v>0</v>
      </c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77"/>
      <c r="AE189" s="77"/>
      <c r="AF189" s="77"/>
      <c r="AG189" s="77"/>
      <c r="AH189" s="77"/>
      <c r="AI189" s="77"/>
      <c r="AJ189" s="77"/>
      <c r="AK189" s="77"/>
      <c r="AL189" s="77"/>
      <c r="AM189" s="77"/>
      <c r="AN189" s="77"/>
      <c r="AO189" s="77"/>
      <c r="AP189" s="77"/>
      <c r="AQ189" s="77"/>
      <c r="AR189" s="77"/>
      <c r="AS189" s="77"/>
      <c r="AT189" s="77"/>
      <c r="AU189" s="77"/>
      <c r="AV189" s="77"/>
      <c r="AW189" s="77"/>
      <c r="AX189" s="77"/>
      <c r="AY189" s="77"/>
      <c r="AZ189" s="77"/>
      <c r="BA189" s="77"/>
      <c r="BB189" s="77"/>
      <c r="BC189" s="77"/>
      <c r="BD189" s="77"/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0"/>
      <c r="BT189" s="77"/>
      <c r="BU189" s="77"/>
      <c r="BV189" s="77"/>
      <c r="BW189" s="77"/>
      <c r="BX189" s="79"/>
      <c r="BY189" s="79"/>
      <c r="BZ189" s="79"/>
      <c r="CA189" s="79"/>
      <c r="CB189" s="79"/>
      <c r="CC189" s="79"/>
      <c r="CD189" s="79"/>
      <c r="CE189" s="79"/>
      <c r="CF189" s="56"/>
      <c r="CG189" s="27"/>
    </row>
    <row r="190" spans="1:85" ht="12.75">
      <c r="A190" s="43">
        <v>623032</v>
      </c>
      <c r="B190" s="54" t="s">
        <v>126</v>
      </c>
      <c r="C190" s="41">
        <f t="shared" si="97"/>
        <v>0</v>
      </c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0"/>
      <c r="BT190" s="77"/>
      <c r="BU190" s="77"/>
      <c r="BV190" s="77"/>
      <c r="BW190" s="77"/>
      <c r="BX190" s="79"/>
      <c r="BY190" s="79"/>
      <c r="BZ190" s="79"/>
      <c r="CA190" s="79"/>
      <c r="CB190" s="79"/>
      <c r="CC190" s="79"/>
      <c r="CD190" s="79"/>
      <c r="CE190" s="79"/>
      <c r="CF190" s="56"/>
      <c r="CG190" s="27"/>
    </row>
    <row r="191" spans="1:85" ht="12.75">
      <c r="A191" s="43">
        <v>623033</v>
      </c>
      <c r="B191" s="54" t="s">
        <v>127</v>
      </c>
      <c r="C191" s="41">
        <f t="shared" si="97"/>
        <v>0</v>
      </c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0"/>
      <c r="BT191" s="77"/>
      <c r="BU191" s="77"/>
      <c r="BV191" s="77"/>
      <c r="BW191" s="77"/>
      <c r="BX191" s="79"/>
      <c r="BY191" s="79"/>
      <c r="BZ191" s="79"/>
      <c r="CA191" s="79"/>
      <c r="CB191" s="79"/>
      <c r="CC191" s="79"/>
      <c r="CD191" s="79"/>
      <c r="CE191" s="79"/>
      <c r="CF191" s="56"/>
      <c r="CG191" s="27"/>
    </row>
    <row r="192" spans="1:85" ht="12.75">
      <c r="A192" s="43">
        <v>623034</v>
      </c>
      <c r="B192" s="54" t="s">
        <v>128</v>
      </c>
      <c r="C192" s="41">
        <f t="shared" si="97"/>
        <v>0</v>
      </c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0"/>
      <c r="BT192" s="77"/>
      <c r="BU192" s="77"/>
      <c r="BV192" s="77"/>
      <c r="BW192" s="77"/>
      <c r="BX192" s="79"/>
      <c r="BY192" s="79"/>
      <c r="BZ192" s="79"/>
      <c r="CA192" s="79"/>
      <c r="CB192" s="79"/>
      <c r="CC192" s="79"/>
      <c r="CD192" s="79"/>
      <c r="CE192" s="79"/>
      <c r="CF192" s="56"/>
      <c r="CG192" s="27"/>
    </row>
    <row r="193" spans="1:85" ht="12.75">
      <c r="A193" s="43">
        <v>623035</v>
      </c>
      <c r="B193" s="54" t="s">
        <v>135</v>
      </c>
      <c r="C193" s="41">
        <f t="shared" si="97"/>
        <v>0</v>
      </c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  <c r="AR193" s="7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0"/>
      <c r="BT193" s="77"/>
      <c r="BU193" s="77"/>
      <c r="BV193" s="77"/>
      <c r="BW193" s="77"/>
      <c r="BX193" s="79"/>
      <c r="BY193" s="79"/>
      <c r="BZ193" s="79"/>
      <c r="CA193" s="79"/>
      <c r="CB193" s="79"/>
      <c r="CC193" s="79"/>
      <c r="CD193" s="79"/>
      <c r="CE193" s="79"/>
      <c r="CF193" s="56"/>
      <c r="CG193" s="27"/>
    </row>
    <row r="194" spans="1:85" ht="12.75">
      <c r="A194" s="43">
        <v>623036</v>
      </c>
      <c r="B194" s="54" t="s">
        <v>130</v>
      </c>
      <c r="C194" s="41">
        <f t="shared" si="97"/>
        <v>0</v>
      </c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0"/>
      <c r="BT194" s="77"/>
      <c r="BU194" s="77"/>
      <c r="BV194" s="77"/>
      <c r="BW194" s="77"/>
      <c r="BX194" s="79"/>
      <c r="BY194" s="79"/>
      <c r="BZ194" s="79"/>
      <c r="CA194" s="79"/>
      <c r="CB194" s="79"/>
      <c r="CC194" s="79"/>
      <c r="CD194" s="79"/>
      <c r="CE194" s="79"/>
      <c r="CF194" s="56"/>
      <c r="CG194" s="27"/>
    </row>
    <row r="195" spans="1:85" ht="12.75">
      <c r="A195" s="43">
        <v>623037</v>
      </c>
      <c r="B195" s="54" t="s">
        <v>218</v>
      </c>
      <c r="C195" s="41">
        <f t="shared" si="97"/>
        <v>0</v>
      </c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T195" s="77"/>
      <c r="AU195" s="77"/>
      <c r="AV195" s="77"/>
      <c r="AW195" s="77"/>
      <c r="AX195" s="77"/>
      <c r="AY195" s="77"/>
      <c r="AZ195" s="77"/>
      <c r="BA195" s="77"/>
      <c r="BB195" s="77"/>
      <c r="BC195" s="77"/>
      <c r="BD195" s="77"/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0"/>
      <c r="BT195" s="77"/>
      <c r="BU195" s="77"/>
      <c r="BV195" s="77"/>
      <c r="BW195" s="77"/>
      <c r="BX195" s="79"/>
      <c r="BY195" s="79"/>
      <c r="BZ195" s="79"/>
      <c r="CA195" s="79"/>
      <c r="CB195" s="79"/>
      <c r="CC195" s="79"/>
      <c r="CD195" s="79"/>
      <c r="CE195" s="79"/>
      <c r="CF195" s="56"/>
      <c r="CG195" s="27"/>
    </row>
    <row r="196" spans="1:85" ht="12.75">
      <c r="A196" s="43">
        <v>623039</v>
      </c>
      <c r="B196" s="54" t="s">
        <v>133</v>
      </c>
      <c r="C196" s="41">
        <f t="shared" si="97"/>
        <v>0</v>
      </c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6"/>
      <c r="BT196" s="77"/>
      <c r="BU196" s="77"/>
      <c r="BV196" s="77"/>
      <c r="BW196" s="77"/>
      <c r="BX196" s="79"/>
      <c r="BY196" s="79"/>
      <c r="BZ196" s="79"/>
      <c r="CA196" s="79"/>
      <c r="CB196" s="79"/>
      <c r="CC196" s="79"/>
      <c r="CD196" s="79"/>
      <c r="CE196" s="79"/>
      <c r="CF196" s="56"/>
      <c r="CG196" s="27"/>
    </row>
    <row r="197" spans="1:85" ht="12.75">
      <c r="A197" s="39">
        <v>62304</v>
      </c>
      <c r="B197" s="40" t="s">
        <v>219</v>
      </c>
      <c r="C197" s="41">
        <f t="shared" si="97"/>
        <v>0</v>
      </c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5"/>
      <c r="BY197" s="75"/>
      <c r="BZ197" s="75"/>
      <c r="CA197" s="75"/>
      <c r="CB197" s="75"/>
      <c r="CC197" s="75"/>
      <c r="CD197" s="75"/>
      <c r="CE197" s="75"/>
      <c r="CF197" s="48"/>
      <c r="CG197" s="27"/>
    </row>
    <row r="198" spans="1:85" ht="12.75">
      <c r="A198" s="39">
        <v>62305</v>
      </c>
      <c r="B198" s="40" t="s">
        <v>139</v>
      </c>
      <c r="C198" s="41">
        <f>C199+C200</f>
        <v>0</v>
      </c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53">
        <f aca="true" t="shared" si="98" ref="BX198:CF198">BX199+BX200</f>
        <v>0</v>
      </c>
      <c r="BY198" s="53">
        <f t="shared" si="98"/>
        <v>0</v>
      </c>
      <c r="BZ198" s="53">
        <f t="shared" si="98"/>
        <v>0</v>
      </c>
      <c r="CA198" s="53">
        <f t="shared" si="98"/>
        <v>0</v>
      </c>
      <c r="CB198" s="53">
        <f t="shared" si="98"/>
        <v>0</v>
      </c>
      <c r="CC198" s="53">
        <f t="shared" si="98"/>
        <v>0</v>
      </c>
      <c r="CD198" s="53">
        <f t="shared" si="98"/>
        <v>0</v>
      </c>
      <c r="CE198" s="53">
        <f t="shared" si="98"/>
        <v>0</v>
      </c>
      <c r="CF198" s="52">
        <f t="shared" si="98"/>
        <v>0</v>
      </c>
      <c r="CG198" s="27"/>
    </row>
    <row r="199" spans="1:85" ht="12.75">
      <c r="A199" s="43">
        <v>623051</v>
      </c>
      <c r="B199" s="54" t="s">
        <v>140</v>
      </c>
      <c r="C199" s="41">
        <f>SUM(BY199:CF199)+BX199</f>
        <v>0</v>
      </c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/>
      <c r="AU199" s="77"/>
      <c r="AV199" s="77"/>
      <c r="AW199" s="77"/>
      <c r="AX199" s="77"/>
      <c r="AY199" s="77"/>
      <c r="AZ199" s="77"/>
      <c r="BA199" s="77"/>
      <c r="BB199" s="77"/>
      <c r="BC199" s="77"/>
      <c r="BD199" s="77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0"/>
      <c r="BT199" s="77"/>
      <c r="BU199" s="77"/>
      <c r="BV199" s="77"/>
      <c r="BW199" s="77"/>
      <c r="BX199" s="79"/>
      <c r="BY199" s="79"/>
      <c r="BZ199" s="79"/>
      <c r="CA199" s="79"/>
      <c r="CB199" s="79"/>
      <c r="CC199" s="79"/>
      <c r="CD199" s="79"/>
      <c r="CE199" s="79"/>
      <c r="CF199" s="56"/>
      <c r="CG199" s="27"/>
    </row>
    <row r="200" spans="1:85" ht="12.75">
      <c r="A200" s="43">
        <v>623052</v>
      </c>
      <c r="B200" s="54" t="s">
        <v>141</v>
      </c>
      <c r="C200" s="41">
        <f>SUM(BY200:CF200)+BX200</f>
        <v>0</v>
      </c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  <c r="AR200" s="77"/>
      <c r="AS200" s="77"/>
      <c r="AT200" s="77"/>
      <c r="AU200" s="77"/>
      <c r="AV200" s="77"/>
      <c r="AW200" s="77"/>
      <c r="AX200" s="77"/>
      <c r="AY200" s="77"/>
      <c r="AZ200" s="77"/>
      <c r="BA200" s="77"/>
      <c r="BB200" s="77"/>
      <c r="BC200" s="77"/>
      <c r="BD200" s="77"/>
      <c r="BE200" s="77"/>
      <c r="BF200" s="77"/>
      <c r="BG200" s="77"/>
      <c r="BH200" s="77"/>
      <c r="BI200" s="77"/>
      <c r="BJ200" s="77"/>
      <c r="BK200" s="77"/>
      <c r="BL200" s="77"/>
      <c r="BM200" s="77"/>
      <c r="BN200" s="77"/>
      <c r="BO200" s="77"/>
      <c r="BP200" s="77"/>
      <c r="BQ200" s="77"/>
      <c r="BR200" s="77"/>
      <c r="BS200" s="70"/>
      <c r="BT200" s="77"/>
      <c r="BU200" s="77"/>
      <c r="BV200" s="77"/>
      <c r="BW200" s="77"/>
      <c r="BX200" s="79"/>
      <c r="BY200" s="79"/>
      <c r="BZ200" s="79"/>
      <c r="CA200" s="79"/>
      <c r="CB200" s="79"/>
      <c r="CC200" s="79"/>
      <c r="CD200" s="79"/>
      <c r="CE200" s="79"/>
      <c r="CF200" s="56"/>
      <c r="CG200" s="27"/>
    </row>
    <row r="201" spans="1:85" ht="12.75">
      <c r="A201" s="39">
        <v>62306</v>
      </c>
      <c r="B201" s="40" t="s">
        <v>142</v>
      </c>
      <c r="C201" s="41">
        <f>C202+C203</f>
        <v>0</v>
      </c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53">
        <f aca="true" t="shared" si="99" ref="BX201:CF201">BX202+BX203</f>
        <v>0</v>
      </c>
      <c r="BY201" s="53">
        <f t="shared" si="99"/>
        <v>0</v>
      </c>
      <c r="BZ201" s="53">
        <f t="shared" si="99"/>
        <v>0</v>
      </c>
      <c r="CA201" s="53">
        <f t="shared" si="99"/>
        <v>0</v>
      </c>
      <c r="CB201" s="53">
        <f t="shared" si="99"/>
        <v>0</v>
      </c>
      <c r="CC201" s="53">
        <f t="shared" si="99"/>
        <v>0</v>
      </c>
      <c r="CD201" s="53">
        <f t="shared" si="99"/>
        <v>0</v>
      </c>
      <c r="CE201" s="53">
        <f t="shared" si="99"/>
        <v>0</v>
      </c>
      <c r="CF201" s="52">
        <f t="shared" si="99"/>
        <v>0</v>
      </c>
      <c r="CG201" s="27"/>
    </row>
    <row r="202" spans="1:85" ht="12.75">
      <c r="A202" s="43">
        <v>623061</v>
      </c>
      <c r="B202" s="54" t="s">
        <v>140</v>
      </c>
      <c r="C202" s="41">
        <f>SUM(BY202:CF202)+BX202</f>
        <v>0</v>
      </c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6"/>
      <c r="BT202" s="77"/>
      <c r="BU202" s="77"/>
      <c r="BV202" s="77"/>
      <c r="BW202" s="77"/>
      <c r="BX202" s="79"/>
      <c r="BY202" s="79"/>
      <c r="BZ202" s="79"/>
      <c r="CA202" s="79"/>
      <c r="CB202" s="79"/>
      <c r="CC202" s="79"/>
      <c r="CD202" s="79"/>
      <c r="CE202" s="79"/>
      <c r="CF202" s="56"/>
      <c r="CG202" s="27"/>
    </row>
    <row r="203" spans="1:85" ht="12.75">
      <c r="A203" s="43">
        <v>623062</v>
      </c>
      <c r="B203" s="54" t="s">
        <v>141</v>
      </c>
      <c r="C203" s="41">
        <f>SUM(BY203:CF203)+BX203</f>
        <v>0</v>
      </c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  <c r="AR203" s="77"/>
      <c r="AS203" s="77"/>
      <c r="AT203" s="77"/>
      <c r="AU203" s="77"/>
      <c r="AV203" s="77"/>
      <c r="AW203" s="77"/>
      <c r="AX203" s="77"/>
      <c r="AY203" s="77"/>
      <c r="AZ203" s="77"/>
      <c r="BA203" s="77"/>
      <c r="BB203" s="77"/>
      <c r="BC203" s="77"/>
      <c r="BD203" s="77"/>
      <c r="BE203" s="77"/>
      <c r="BF203" s="77"/>
      <c r="BG203" s="77"/>
      <c r="BH203" s="77"/>
      <c r="BI203" s="77"/>
      <c r="BJ203" s="77"/>
      <c r="BK203" s="77"/>
      <c r="BL203" s="77"/>
      <c r="BM203" s="77"/>
      <c r="BN203" s="77"/>
      <c r="BO203" s="77"/>
      <c r="BP203" s="77"/>
      <c r="BQ203" s="77"/>
      <c r="BR203" s="77"/>
      <c r="BS203" s="76"/>
      <c r="BT203" s="77"/>
      <c r="BU203" s="77"/>
      <c r="BV203" s="77"/>
      <c r="BW203" s="77"/>
      <c r="BX203" s="79"/>
      <c r="BY203" s="79"/>
      <c r="BZ203" s="79"/>
      <c r="CA203" s="79"/>
      <c r="CB203" s="79"/>
      <c r="CC203" s="79"/>
      <c r="CD203" s="79"/>
      <c r="CE203" s="79"/>
      <c r="CF203" s="56"/>
      <c r="CG203" s="27"/>
    </row>
    <row r="204" spans="1:85" ht="12.75">
      <c r="A204" s="39">
        <v>62307</v>
      </c>
      <c r="B204" s="40" t="s">
        <v>143</v>
      </c>
      <c r="C204" s="41">
        <f>C205+C206+C207</f>
        <v>0</v>
      </c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53">
        <f aca="true" t="shared" si="100" ref="BX204:CF204">BX205+BX206+BX207</f>
        <v>0</v>
      </c>
      <c r="BY204" s="53">
        <f t="shared" si="100"/>
        <v>0</v>
      </c>
      <c r="BZ204" s="53">
        <f t="shared" si="100"/>
        <v>0</v>
      </c>
      <c r="CA204" s="53">
        <f t="shared" si="100"/>
        <v>0</v>
      </c>
      <c r="CB204" s="53">
        <f t="shared" si="100"/>
        <v>0</v>
      </c>
      <c r="CC204" s="53">
        <f t="shared" si="100"/>
        <v>0</v>
      </c>
      <c r="CD204" s="53">
        <f t="shared" si="100"/>
        <v>0</v>
      </c>
      <c r="CE204" s="53">
        <f t="shared" si="100"/>
        <v>0</v>
      </c>
      <c r="CF204" s="52">
        <f t="shared" si="100"/>
        <v>0</v>
      </c>
      <c r="CG204" s="27"/>
    </row>
    <row r="205" spans="1:85" ht="12.75">
      <c r="A205" s="43">
        <v>623071</v>
      </c>
      <c r="B205" s="54" t="s">
        <v>144</v>
      </c>
      <c r="C205" s="41">
        <f>SUM(BY205:CF205)+BX205</f>
        <v>0</v>
      </c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9"/>
      <c r="BY205" s="79"/>
      <c r="BZ205" s="79"/>
      <c r="CA205" s="79"/>
      <c r="CB205" s="79"/>
      <c r="CC205" s="79"/>
      <c r="CD205" s="79"/>
      <c r="CE205" s="79"/>
      <c r="CF205" s="56"/>
      <c r="CG205" s="27"/>
    </row>
    <row r="206" spans="1:85" ht="12.75">
      <c r="A206" s="43">
        <v>623072</v>
      </c>
      <c r="B206" s="54" t="s">
        <v>145</v>
      </c>
      <c r="C206" s="41">
        <f>SUM(BY206:CF206)+BX206</f>
        <v>0</v>
      </c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9"/>
      <c r="BY206" s="79"/>
      <c r="BZ206" s="79"/>
      <c r="CA206" s="79"/>
      <c r="CB206" s="79"/>
      <c r="CC206" s="79"/>
      <c r="CD206" s="79"/>
      <c r="CE206" s="79"/>
      <c r="CF206" s="56"/>
      <c r="CG206" s="27"/>
    </row>
    <row r="207" spans="1:85" ht="12.75">
      <c r="A207" s="43">
        <v>623073</v>
      </c>
      <c r="B207" s="54" t="s">
        <v>220</v>
      </c>
      <c r="C207" s="41">
        <f>SUM(BY207:CF207)+BX207</f>
        <v>0</v>
      </c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9"/>
      <c r="BY207" s="79"/>
      <c r="BZ207" s="79"/>
      <c r="CA207" s="79"/>
      <c r="CB207" s="79"/>
      <c r="CC207" s="79"/>
      <c r="CD207" s="79"/>
      <c r="CE207" s="79"/>
      <c r="CF207" s="56"/>
      <c r="CG207" s="27"/>
    </row>
    <row r="208" spans="1:85" ht="12.75">
      <c r="A208" s="39">
        <v>62308</v>
      </c>
      <c r="B208" s="40" t="s">
        <v>147</v>
      </c>
      <c r="C208" s="41">
        <f>SUM(BY208:CF208)+BX208</f>
        <v>0</v>
      </c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7"/>
      <c r="BT208" s="70"/>
      <c r="BU208" s="70"/>
      <c r="BV208" s="70"/>
      <c r="BW208" s="70"/>
      <c r="BX208" s="75"/>
      <c r="BY208" s="75"/>
      <c r="BZ208" s="75"/>
      <c r="CA208" s="75"/>
      <c r="CB208" s="75"/>
      <c r="CC208" s="75"/>
      <c r="CD208" s="75"/>
      <c r="CE208" s="75"/>
      <c r="CF208" s="48"/>
      <c r="CG208" s="27"/>
    </row>
    <row r="209" spans="1:85" ht="12.75">
      <c r="A209" s="39">
        <v>62399</v>
      </c>
      <c r="B209" s="40" t="s">
        <v>148</v>
      </c>
      <c r="C209" s="41">
        <f>C210+C211+C212</f>
        <v>0</v>
      </c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7"/>
      <c r="BT209" s="70"/>
      <c r="BU209" s="70"/>
      <c r="BV209" s="70"/>
      <c r="BW209" s="70"/>
      <c r="BX209" s="53">
        <f aca="true" t="shared" si="101" ref="BX209:CF209">BX210+BX211+BX212</f>
        <v>0</v>
      </c>
      <c r="BY209" s="53">
        <f t="shared" si="101"/>
        <v>0</v>
      </c>
      <c r="BZ209" s="53">
        <f t="shared" si="101"/>
        <v>0</v>
      </c>
      <c r="CA209" s="53">
        <f t="shared" si="101"/>
        <v>0</v>
      </c>
      <c r="CB209" s="53">
        <f t="shared" si="101"/>
        <v>0</v>
      </c>
      <c r="CC209" s="53">
        <f t="shared" si="101"/>
        <v>0</v>
      </c>
      <c r="CD209" s="53">
        <f t="shared" si="101"/>
        <v>0</v>
      </c>
      <c r="CE209" s="53">
        <f t="shared" si="101"/>
        <v>0</v>
      </c>
      <c r="CF209" s="52">
        <f t="shared" si="101"/>
        <v>0</v>
      </c>
      <c r="CG209" s="27"/>
    </row>
    <row r="210" spans="1:85" ht="12.75">
      <c r="A210" s="43">
        <v>623991</v>
      </c>
      <c r="B210" s="54" t="s">
        <v>149</v>
      </c>
      <c r="C210" s="41">
        <f>SUM(BY210:CF210)+BX210</f>
        <v>0</v>
      </c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9"/>
      <c r="BY210" s="79"/>
      <c r="BZ210" s="79"/>
      <c r="CA210" s="79"/>
      <c r="CB210" s="79"/>
      <c r="CC210" s="79"/>
      <c r="CD210" s="79"/>
      <c r="CE210" s="79"/>
      <c r="CF210" s="56"/>
      <c r="CG210" s="27"/>
    </row>
    <row r="211" spans="1:85" ht="12.75">
      <c r="A211" s="43">
        <v>623992</v>
      </c>
      <c r="B211" s="54" t="s">
        <v>150</v>
      </c>
      <c r="C211" s="41">
        <f>SUM(BY211:CF211)+BX211</f>
        <v>0</v>
      </c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9"/>
      <c r="BY211" s="79"/>
      <c r="BZ211" s="79"/>
      <c r="CA211" s="79"/>
      <c r="CB211" s="79"/>
      <c r="CC211" s="79"/>
      <c r="CD211" s="79"/>
      <c r="CE211" s="79"/>
      <c r="CF211" s="56"/>
      <c r="CG211" s="27"/>
    </row>
    <row r="212" spans="1:85" ht="12.75">
      <c r="A212" s="43">
        <v>623993</v>
      </c>
      <c r="B212" s="54" t="s">
        <v>220</v>
      </c>
      <c r="C212" s="41">
        <f>SUM(BY212:CF212)+BX212</f>
        <v>0</v>
      </c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9"/>
      <c r="BY212" s="79"/>
      <c r="BZ212" s="79"/>
      <c r="CA212" s="79"/>
      <c r="CB212" s="79"/>
      <c r="CC212" s="79"/>
      <c r="CD212" s="79"/>
      <c r="CE212" s="79"/>
      <c r="CF212" s="56"/>
      <c r="CG212" s="27"/>
    </row>
    <row r="213" spans="1:85" ht="12.75">
      <c r="A213" s="33">
        <v>624</v>
      </c>
      <c r="B213" s="34" t="s">
        <v>221</v>
      </c>
      <c r="C213" s="41">
        <f>SUM(BY213:CF213)+BX213</f>
        <v>0</v>
      </c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7"/>
      <c r="BT213" s="76"/>
      <c r="BU213" s="76"/>
      <c r="BV213" s="76"/>
      <c r="BW213" s="76"/>
      <c r="BX213" s="79"/>
      <c r="BY213" s="79"/>
      <c r="BZ213" s="79"/>
      <c r="CA213" s="79"/>
      <c r="CB213" s="79"/>
      <c r="CC213" s="79"/>
      <c r="CD213" s="79"/>
      <c r="CE213" s="79"/>
      <c r="CF213" s="56"/>
      <c r="CG213" s="27"/>
    </row>
    <row r="214" spans="1:85" ht="12.75">
      <c r="A214" s="33">
        <v>625</v>
      </c>
      <c r="B214" s="34" t="s">
        <v>151</v>
      </c>
      <c r="C214" s="35">
        <f>C215+C216</f>
        <v>0</v>
      </c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0"/>
      <c r="BT214" s="76"/>
      <c r="BU214" s="76"/>
      <c r="BV214" s="76"/>
      <c r="BW214" s="76"/>
      <c r="BX214" s="58">
        <f aca="true" t="shared" si="102" ref="BX214:CF214">BX215+BX216</f>
        <v>0</v>
      </c>
      <c r="BY214" s="58">
        <f t="shared" si="102"/>
        <v>0</v>
      </c>
      <c r="BZ214" s="58">
        <f t="shared" si="102"/>
        <v>0</v>
      </c>
      <c r="CA214" s="58">
        <f t="shared" si="102"/>
        <v>0</v>
      </c>
      <c r="CB214" s="58">
        <f t="shared" si="102"/>
        <v>0</v>
      </c>
      <c r="CC214" s="58">
        <f t="shared" si="102"/>
        <v>0</v>
      </c>
      <c r="CD214" s="58">
        <f t="shared" si="102"/>
        <v>0</v>
      </c>
      <c r="CE214" s="58">
        <f t="shared" si="102"/>
        <v>0</v>
      </c>
      <c r="CF214" s="57">
        <f t="shared" si="102"/>
        <v>0</v>
      </c>
      <c r="CG214" s="27"/>
    </row>
    <row r="215" spans="1:85" ht="12.75">
      <c r="A215" s="39">
        <v>62501</v>
      </c>
      <c r="B215" s="40" t="s">
        <v>152</v>
      </c>
      <c r="C215" s="41">
        <f>SUM(BY215:CF215)+BX215</f>
        <v>0</v>
      </c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7"/>
      <c r="BT215" s="70"/>
      <c r="BU215" s="70"/>
      <c r="BV215" s="70"/>
      <c r="BW215" s="70"/>
      <c r="BX215" s="75"/>
      <c r="BY215" s="75"/>
      <c r="BZ215" s="75"/>
      <c r="CA215" s="75"/>
      <c r="CB215" s="75"/>
      <c r="CC215" s="75"/>
      <c r="CD215" s="75"/>
      <c r="CE215" s="75"/>
      <c r="CF215" s="48"/>
      <c r="CG215" s="27"/>
    </row>
    <row r="216" spans="1:85" ht="12.75">
      <c r="A216" s="39">
        <v>62502</v>
      </c>
      <c r="B216" s="40" t="s">
        <v>222</v>
      </c>
      <c r="C216" s="41">
        <f>SUM(BY216:CF216)+BX216</f>
        <v>0</v>
      </c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7"/>
      <c r="BT216" s="70"/>
      <c r="BU216" s="70"/>
      <c r="BV216" s="70"/>
      <c r="BW216" s="70"/>
      <c r="BX216" s="75"/>
      <c r="BY216" s="75"/>
      <c r="BZ216" s="75"/>
      <c r="CA216" s="75"/>
      <c r="CB216" s="75"/>
      <c r="CC216" s="75"/>
      <c r="CD216" s="75"/>
      <c r="CE216" s="75"/>
      <c r="CF216" s="48"/>
      <c r="CG216" s="27"/>
    </row>
    <row r="217" spans="1:85" ht="12.75">
      <c r="A217" s="33">
        <v>626</v>
      </c>
      <c r="B217" s="33" t="s">
        <v>223</v>
      </c>
      <c r="C217" s="35">
        <f aca="true" t="shared" si="103" ref="C217:C222">SUM(BY217:CF217)+BX217</f>
        <v>0</v>
      </c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7"/>
      <c r="BT217" s="76"/>
      <c r="BU217" s="76"/>
      <c r="BV217" s="76"/>
      <c r="BW217" s="76"/>
      <c r="BX217" s="58">
        <f aca="true" t="shared" si="104" ref="BX217:CF217">BX218+BX219+BX220</f>
        <v>0</v>
      </c>
      <c r="BY217" s="58">
        <f t="shared" si="104"/>
        <v>0</v>
      </c>
      <c r="BZ217" s="58">
        <f t="shared" si="104"/>
        <v>0</v>
      </c>
      <c r="CA217" s="58">
        <f t="shared" si="104"/>
        <v>0</v>
      </c>
      <c r="CB217" s="58">
        <f t="shared" si="104"/>
        <v>0</v>
      </c>
      <c r="CC217" s="58">
        <f t="shared" si="104"/>
        <v>0</v>
      </c>
      <c r="CD217" s="58">
        <f t="shared" si="104"/>
        <v>0</v>
      </c>
      <c r="CE217" s="58">
        <f t="shared" si="104"/>
        <v>0</v>
      </c>
      <c r="CF217" s="58">
        <f t="shared" si="104"/>
        <v>0</v>
      </c>
      <c r="CG217" s="27"/>
    </row>
    <row r="218" spans="1:85" ht="12.75">
      <c r="A218" s="39">
        <v>62601</v>
      </c>
      <c r="B218" s="39" t="s">
        <v>224</v>
      </c>
      <c r="C218" s="41">
        <f t="shared" si="103"/>
        <v>0</v>
      </c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7"/>
      <c r="BT218" s="70"/>
      <c r="BU218" s="70"/>
      <c r="BV218" s="70"/>
      <c r="BW218" s="70"/>
      <c r="BX218" s="75"/>
      <c r="BY218" s="75"/>
      <c r="BZ218" s="75"/>
      <c r="CA218" s="75"/>
      <c r="CB218" s="75"/>
      <c r="CC218" s="75"/>
      <c r="CD218" s="75"/>
      <c r="CE218" s="75"/>
      <c r="CF218" s="48"/>
      <c r="CG218" s="27"/>
    </row>
    <row r="219" spans="1:85" ht="12.75">
      <c r="A219" s="39">
        <v>62602</v>
      </c>
      <c r="B219" s="39" t="s">
        <v>156</v>
      </c>
      <c r="C219" s="41">
        <f t="shared" si="103"/>
        <v>0</v>
      </c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7"/>
      <c r="BT219" s="70"/>
      <c r="BU219" s="70"/>
      <c r="BV219" s="70"/>
      <c r="BW219" s="70"/>
      <c r="BX219" s="75"/>
      <c r="BY219" s="75"/>
      <c r="BZ219" s="75"/>
      <c r="CA219" s="75"/>
      <c r="CB219" s="75"/>
      <c r="CC219" s="75"/>
      <c r="CD219" s="75"/>
      <c r="CE219" s="75"/>
      <c r="CF219" s="48"/>
      <c r="CG219" s="27"/>
    </row>
    <row r="220" spans="1:85" ht="12.75">
      <c r="A220" s="39">
        <v>62605</v>
      </c>
      <c r="B220" s="39" t="s">
        <v>225</v>
      </c>
      <c r="C220" s="41">
        <f>C221+C222</f>
        <v>0</v>
      </c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7"/>
      <c r="BT220" s="70"/>
      <c r="BU220" s="70"/>
      <c r="BV220" s="70"/>
      <c r="BW220" s="70"/>
      <c r="BX220" s="41">
        <f aca="true" t="shared" si="105" ref="BX220:CF220">BX221+BX222</f>
        <v>0</v>
      </c>
      <c r="BY220" s="41">
        <f t="shared" si="105"/>
        <v>0</v>
      </c>
      <c r="BZ220" s="41">
        <f t="shared" si="105"/>
        <v>0</v>
      </c>
      <c r="CA220" s="41">
        <f>CA221+CA222</f>
        <v>0</v>
      </c>
      <c r="CB220" s="41">
        <f>CB221+CB222</f>
        <v>0</v>
      </c>
      <c r="CC220" s="41">
        <f>CC221+CC222</f>
        <v>0</v>
      </c>
      <c r="CD220" s="41">
        <f>CD221+CD222</f>
        <v>0</v>
      </c>
      <c r="CE220" s="41">
        <f>CE221+CE222</f>
        <v>0</v>
      </c>
      <c r="CF220" s="41">
        <f t="shared" si="105"/>
        <v>0</v>
      </c>
      <c r="CG220" s="27"/>
    </row>
    <row r="221" spans="1:85" ht="15">
      <c r="A221" s="43">
        <v>626051</v>
      </c>
      <c r="B221" s="43" t="s">
        <v>226</v>
      </c>
      <c r="C221" s="41">
        <f t="shared" si="103"/>
        <v>0</v>
      </c>
      <c r="D221" s="70"/>
      <c r="E221" s="8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7"/>
      <c r="BT221" s="70"/>
      <c r="BU221" s="70"/>
      <c r="BV221" s="70"/>
      <c r="BW221" s="70"/>
      <c r="BX221" s="75"/>
      <c r="BY221" s="75"/>
      <c r="BZ221" s="75"/>
      <c r="CA221" s="75"/>
      <c r="CB221" s="75"/>
      <c r="CC221" s="75"/>
      <c r="CD221" s="75"/>
      <c r="CE221" s="75"/>
      <c r="CF221" s="48"/>
      <c r="CG221" s="27"/>
    </row>
    <row r="222" spans="1:85" ht="12.75">
      <c r="A222" s="43">
        <v>626052</v>
      </c>
      <c r="B222" s="43" t="s">
        <v>227</v>
      </c>
      <c r="C222" s="41">
        <f t="shared" si="103"/>
        <v>0</v>
      </c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7"/>
      <c r="BT222" s="70"/>
      <c r="BU222" s="70"/>
      <c r="BV222" s="70"/>
      <c r="BW222" s="70"/>
      <c r="BX222" s="75"/>
      <c r="BY222" s="75"/>
      <c r="BZ222" s="75"/>
      <c r="CA222" s="75"/>
      <c r="CB222" s="75"/>
      <c r="CC222" s="75"/>
      <c r="CD222" s="75"/>
      <c r="CE222" s="75"/>
      <c r="CF222" s="48"/>
      <c r="CG222" s="27"/>
    </row>
    <row r="223" spans="1:85" ht="12.75">
      <c r="A223" s="28">
        <v>63</v>
      </c>
      <c r="B223" s="29" t="s">
        <v>228</v>
      </c>
      <c r="C223" s="68">
        <f>C224+C231+C238+C245+C252+C259+C269+C278+C284+C285</f>
        <v>0</v>
      </c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/>
      <c r="BJ223" s="81"/>
      <c r="BK223" s="81"/>
      <c r="BL223" s="81"/>
      <c r="BM223" s="81"/>
      <c r="BN223" s="81"/>
      <c r="BO223" s="81"/>
      <c r="BP223" s="81"/>
      <c r="BQ223" s="81"/>
      <c r="BR223" s="81"/>
      <c r="BS223" s="70"/>
      <c r="BT223" s="81"/>
      <c r="BU223" s="81"/>
      <c r="BV223" s="81"/>
      <c r="BW223" s="81"/>
      <c r="BX223" s="71">
        <f aca="true" t="shared" si="106" ref="BX223:CF223">BX224+BX231+BX238+BX245+BX252+BX259+BX269+BX278+BX284+BX285</f>
        <v>0</v>
      </c>
      <c r="BY223" s="71">
        <f t="shared" si="106"/>
        <v>0</v>
      </c>
      <c r="BZ223" s="71">
        <f t="shared" si="106"/>
        <v>0</v>
      </c>
      <c r="CA223" s="71">
        <f t="shared" si="106"/>
        <v>0</v>
      </c>
      <c r="CB223" s="71">
        <f t="shared" si="106"/>
        <v>0</v>
      </c>
      <c r="CC223" s="71">
        <f t="shared" si="106"/>
        <v>0</v>
      </c>
      <c r="CD223" s="71">
        <f t="shared" si="106"/>
        <v>0</v>
      </c>
      <c r="CE223" s="71">
        <f t="shared" si="106"/>
        <v>0</v>
      </c>
      <c r="CF223" s="72">
        <f t="shared" si="106"/>
        <v>0</v>
      </c>
      <c r="CG223" s="27"/>
    </row>
    <row r="224" spans="1:85" ht="12.75">
      <c r="A224" s="33">
        <v>630</v>
      </c>
      <c r="B224" s="34" t="s">
        <v>229</v>
      </c>
      <c r="C224" s="35">
        <f>C225+C228</f>
        <v>0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7"/>
      <c r="BT224" s="76"/>
      <c r="BU224" s="76"/>
      <c r="BV224" s="76"/>
      <c r="BW224" s="76"/>
      <c r="BX224" s="58">
        <f aca="true" t="shared" si="107" ref="BX224:CF224">BX225+BX228</f>
        <v>0</v>
      </c>
      <c r="BY224" s="58">
        <f t="shared" si="107"/>
        <v>0</v>
      </c>
      <c r="BZ224" s="58">
        <f t="shared" si="107"/>
        <v>0</v>
      </c>
      <c r="CA224" s="58">
        <f t="shared" si="107"/>
        <v>0</v>
      </c>
      <c r="CB224" s="58">
        <f t="shared" si="107"/>
        <v>0</v>
      </c>
      <c r="CC224" s="58">
        <f t="shared" si="107"/>
        <v>0</v>
      </c>
      <c r="CD224" s="58">
        <f t="shared" si="107"/>
        <v>0</v>
      </c>
      <c r="CE224" s="58">
        <f t="shared" si="107"/>
        <v>0</v>
      </c>
      <c r="CF224" s="57">
        <f t="shared" si="107"/>
        <v>0</v>
      </c>
      <c r="CG224" s="27"/>
    </row>
    <row r="225" spans="1:85" ht="12.75">
      <c r="A225" s="39">
        <v>63001</v>
      </c>
      <c r="B225" s="40" t="s">
        <v>230</v>
      </c>
      <c r="C225" s="41">
        <f aca="true" t="shared" si="108" ref="C225:C230">SUM(BY225:CF225)+BX225</f>
        <v>0</v>
      </c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7"/>
      <c r="BT225" s="70"/>
      <c r="BU225" s="70"/>
      <c r="BV225" s="70"/>
      <c r="BW225" s="70"/>
      <c r="BX225" s="53">
        <f aca="true" t="shared" si="109" ref="BX225:CF225">BX226+BX227</f>
        <v>0</v>
      </c>
      <c r="BY225" s="53">
        <f t="shared" si="109"/>
        <v>0</v>
      </c>
      <c r="BZ225" s="53">
        <f t="shared" si="109"/>
        <v>0</v>
      </c>
      <c r="CA225" s="53">
        <f>CA226+CA227</f>
        <v>0</v>
      </c>
      <c r="CB225" s="53">
        <f>CB226+CB227</f>
        <v>0</v>
      </c>
      <c r="CC225" s="53">
        <f>CC226+CC227</f>
        <v>0</v>
      </c>
      <c r="CD225" s="53">
        <f>CD226+CD227</f>
        <v>0</v>
      </c>
      <c r="CE225" s="53">
        <f>CE226+CE227</f>
        <v>0</v>
      </c>
      <c r="CF225" s="53">
        <f t="shared" si="109"/>
        <v>0</v>
      </c>
      <c r="CG225" s="27"/>
    </row>
    <row r="226" spans="1:85" ht="12.75">
      <c r="A226" s="43">
        <v>630011</v>
      </c>
      <c r="B226" s="43" t="s">
        <v>231</v>
      </c>
      <c r="C226" s="41">
        <f t="shared" si="108"/>
        <v>0</v>
      </c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7"/>
      <c r="BT226" s="70"/>
      <c r="BU226" s="70"/>
      <c r="BV226" s="70"/>
      <c r="BW226" s="70"/>
      <c r="BX226" s="75"/>
      <c r="BY226" s="75"/>
      <c r="BZ226" s="75"/>
      <c r="CA226" s="75"/>
      <c r="CB226" s="75"/>
      <c r="CC226" s="75"/>
      <c r="CD226" s="75"/>
      <c r="CE226" s="75"/>
      <c r="CF226" s="48"/>
      <c r="CG226" s="27"/>
    </row>
    <row r="227" spans="1:85" ht="12.75">
      <c r="A227" s="43">
        <v>630012</v>
      </c>
      <c r="B227" s="43" t="s">
        <v>166</v>
      </c>
      <c r="C227" s="41">
        <f t="shared" si="108"/>
        <v>0</v>
      </c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7"/>
      <c r="BT227" s="70"/>
      <c r="BU227" s="70"/>
      <c r="BV227" s="70"/>
      <c r="BW227" s="70"/>
      <c r="BX227" s="75"/>
      <c r="BY227" s="75"/>
      <c r="BZ227" s="75"/>
      <c r="CA227" s="75"/>
      <c r="CB227" s="75"/>
      <c r="CC227" s="75"/>
      <c r="CD227" s="75"/>
      <c r="CE227" s="75"/>
      <c r="CF227" s="48"/>
      <c r="CG227" s="27"/>
    </row>
    <row r="228" spans="1:85" ht="12.75">
      <c r="A228" s="39">
        <v>63002</v>
      </c>
      <c r="B228" s="40" t="s">
        <v>232</v>
      </c>
      <c r="C228" s="41">
        <f t="shared" si="108"/>
        <v>0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7"/>
      <c r="BT228" s="70"/>
      <c r="BU228" s="70"/>
      <c r="BV228" s="70"/>
      <c r="BW228" s="70"/>
      <c r="BX228" s="53">
        <f aca="true" t="shared" si="110" ref="BX228:CF228">BX229+BX230</f>
        <v>0</v>
      </c>
      <c r="BY228" s="53">
        <f t="shared" si="110"/>
        <v>0</v>
      </c>
      <c r="BZ228" s="53">
        <f t="shared" si="110"/>
        <v>0</v>
      </c>
      <c r="CA228" s="53">
        <f>CA229+CA230</f>
        <v>0</v>
      </c>
      <c r="CB228" s="53">
        <f>CB229+CB230</f>
        <v>0</v>
      </c>
      <c r="CC228" s="53">
        <f>CC229+CC230</f>
        <v>0</v>
      </c>
      <c r="CD228" s="53">
        <f>CD229+CD230</f>
        <v>0</v>
      </c>
      <c r="CE228" s="53">
        <f>CE229+CE230</f>
        <v>0</v>
      </c>
      <c r="CF228" s="53">
        <f t="shared" si="110"/>
        <v>0</v>
      </c>
      <c r="CG228" s="27"/>
    </row>
    <row r="229" spans="1:85" ht="12.75">
      <c r="A229" s="43">
        <v>630021</v>
      </c>
      <c r="B229" s="43" t="s">
        <v>233</v>
      </c>
      <c r="C229" s="41">
        <f t="shared" si="108"/>
        <v>0</v>
      </c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7"/>
      <c r="BT229" s="70"/>
      <c r="BU229" s="70"/>
      <c r="BV229" s="70"/>
      <c r="BW229" s="70"/>
      <c r="BX229" s="75"/>
      <c r="BY229" s="75"/>
      <c r="BZ229" s="75"/>
      <c r="CA229" s="75"/>
      <c r="CB229" s="75"/>
      <c r="CC229" s="75"/>
      <c r="CD229" s="75"/>
      <c r="CE229" s="75"/>
      <c r="CF229" s="48"/>
      <c r="CG229" s="27"/>
    </row>
    <row r="230" spans="1:85" ht="12.75">
      <c r="A230" s="43">
        <v>630022</v>
      </c>
      <c r="B230" s="43" t="s">
        <v>170</v>
      </c>
      <c r="C230" s="41">
        <f t="shared" si="108"/>
        <v>0</v>
      </c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7"/>
      <c r="BT230" s="70"/>
      <c r="BU230" s="70"/>
      <c r="BV230" s="70"/>
      <c r="BW230" s="70"/>
      <c r="BX230" s="75"/>
      <c r="BY230" s="75"/>
      <c r="BZ230" s="75"/>
      <c r="CA230" s="75"/>
      <c r="CB230" s="75"/>
      <c r="CC230" s="75"/>
      <c r="CD230" s="75"/>
      <c r="CE230" s="75"/>
      <c r="CF230" s="48"/>
      <c r="CG230" s="27"/>
    </row>
    <row r="231" spans="1:85" ht="12.75">
      <c r="A231" s="33">
        <v>631</v>
      </c>
      <c r="B231" s="34" t="s">
        <v>234</v>
      </c>
      <c r="C231" s="35">
        <f>C232+C235</f>
        <v>0</v>
      </c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7"/>
      <c r="BT231" s="76"/>
      <c r="BU231" s="76"/>
      <c r="BV231" s="76"/>
      <c r="BW231" s="76"/>
      <c r="BX231" s="58">
        <f aca="true" t="shared" si="111" ref="BX231:CF231">BX232+BX235</f>
        <v>0</v>
      </c>
      <c r="BY231" s="58">
        <f t="shared" si="111"/>
        <v>0</v>
      </c>
      <c r="BZ231" s="58">
        <f t="shared" si="111"/>
        <v>0</v>
      </c>
      <c r="CA231" s="58">
        <f t="shared" si="111"/>
        <v>0</v>
      </c>
      <c r="CB231" s="58">
        <f t="shared" si="111"/>
        <v>0</v>
      </c>
      <c r="CC231" s="58">
        <f t="shared" si="111"/>
        <v>0</v>
      </c>
      <c r="CD231" s="58">
        <f t="shared" si="111"/>
        <v>0</v>
      </c>
      <c r="CE231" s="58">
        <f t="shared" si="111"/>
        <v>0</v>
      </c>
      <c r="CF231" s="57">
        <f t="shared" si="111"/>
        <v>0</v>
      </c>
      <c r="CG231" s="27"/>
    </row>
    <row r="232" spans="1:85" ht="12.75">
      <c r="A232" s="39">
        <v>63101</v>
      </c>
      <c r="B232" s="40" t="s">
        <v>235</v>
      </c>
      <c r="C232" s="41">
        <f>C233+C234</f>
        <v>0</v>
      </c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53">
        <f aca="true" t="shared" si="112" ref="BX232:CF232">BX233+BX234</f>
        <v>0</v>
      </c>
      <c r="BY232" s="53">
        <f t="shared" si="112"/>
        <v>0</v>
      </c>
      <c r="BZ232" s="53">
        <f t="shared" si="112"/>
        <v>0</v>
      </c>
      <c r="CA232" s="53">
        <f t="shared" si="112"/>
        <v>0</v>
      </c>
      <c r="CB232" s="53">
        <f t="shared" si="112"/>
        <v>0</v>
      </c>
      <c r="CC232" s="53">
        <f t="shared" si="112"/>
        <v>0</v>
      </c>
      <c r="CD232" s="53">
        <f t="shared" si="112"/>
        <v>0</v>
      </c>
      <c r="CE232" s="53">
        <f t="shared" si="112"/>
        <v>0</v>
      </c>
      <c r="CF232" s="52">
        <f t="shared" si="112"/>
        <v>0</v>
      </c>
      <c r="CG232" s="27"/>
    </row>
    <row r="233" spans="1:85" ht="12.75">
      <c r="A233" s="43">
        <v>631011</v>
      </c>
      <c r="B233" s="54" t="s">
        <v>236</v>
      </c>
      <c r="C233" s="41">
        <f>SUM(BY233:CF233)+BX233</f>
        <v>0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0"/>
      <c r="BT233" s="77"/>
      <c r="BU233" s="77"/>
      <c r="BV233" s="77"/>
      <c r="BW233" s="77"/>
      <c r="BX233" s="79"/>
      <c r="BY233" s="79"/>
      <c r="BZ233" s="79"/>
      <c r="CA233" s="79"/>
      <c r="CB233" s="79"/>
      <c r="CC233" s="79"/>
      <c r="CD233" s="79"/>
      <c r="CE233" s="79"/>
      <c r="CF233" s="56"/>
      <c r="CG233" s="27"/>
    </row>
    <row r="234" spans="1:85" ht="12.75">
      <c r="A234" s="43">
        <v>631012</v>
      </c>
      <c r="B234" s="54" t="s">
        <v>237</v>
      </c>
      <c r="C234" s="41">
        <f>SUM(BY234:CF234)+BX234</f>
        <v>0</v>
      </c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77"/>
      <c r="BK234" s="77"/>
      <c r="BL234" s="77"/>
      <c r="BM234" s="77"/>
      <c r="BN234" s="77"/>
      <c r="BO234" s="77"/>
      <c r="BP234" s="77"/>
      <c r="BQ234" s="77"/>
      <c r="BR234" s="77"/>
      <c r="BS234" s="77"/>
      <c r="BT234" s="77"/>
      <c r="BU234" s="77"/>
      <c r="BV234" s="77"/>
      <c r="BW234" s="77"/>
      <c r="BX234" s="79"/>
      <c r="BY234" s="79"/>
      <c r="BZ234" s="79"/>
      <c r="CA234" s="79"/>
      <c r="CB234" s="79"/>
      <c r="CC234" s="79"/>
      <c r="CD234" s="79"/>
      <c r="CE234" s="79"/>
      <c r="CF234" s="56"/>
      <c r="CG234" s="27"/>
    </row>
    <row r="235" spans="1:85" ht="12.75">
      <c r="A235" s="39">
        <v>63102</v>
      </c>
      <c r="B235" s="40" t="s">
        <v>238</v>
      </c>
      <c r="C235" s="41">
        <f>C236+C237</f>
        <v>0</v>
      </c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7"/>
      <c r="BT235" s="70"/>
      <c r="BU235" s="70"/>
      <c r="BV235" s="70"/>
      <c r="BW235" s="70"/>
      <c r="BX235" s="53">
        <f aca="true" t="shared" si="113" ref="BX235:CF235">BX236+BX237</f>
        <v>0</v>
      </c>
      <c r="BY235" s="53">
        <f t="shared" si="113"/>
        <v>0</v>
      </c>
      <c r="BZ235" s="53">
        <f t="shared" si="113"/>
        <v>0</v>
      </c>
      <c r="CA235" s="53">
        <f t="shared" si="113"/>
        <v>0</v>
      </c>
      <c r="CB235" s="53">
        <f t="shared" si="113"/>
        <v>0</v>
      </c>
      <c r="CC235" s="53">
        <f t="shared" si="113"/>
        <v>0</v>
      </c>
      <c r="CD235" s="53">
        <f t="shared" si="113"/>
        <v>0</v>
      </c>
      <c r="CE235" s="53">
        <f t="shared" si="113"/>
        <v>0</v>
      </c>
      <c r="CF235" s="52">
        <f t="shared" si="113"/>
        <v>0</v>
      </c>
      <c r="CG235" s="27"/>
    </row>
    <row r="236" spans="1:85" ht="12.75">
      <c r="A236" s="43">
        <v>631021</v>
      </c>
      <c r="B236" s="54" t="s">
        <v>239</v>
      </c>
      <c r="C236" s="41">
        <f>SUM(BY236:CF236)+BX236</f>
        <v>0</v>
      </c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77"/>
      <c r="AU236" s="77"/>
      <c r="AV236" s="77"/>
      <c r="AW236" s="77"/>
      <c r="AX236" s="77"/>
      <c r="AY236" s="77"/>
      <c r="AZ236" s="77"/>
      <c r="BA236" s="77"/>
      <c r="BB236" s="77"/>
      <c r="BC236" s="77"/>
      <c r="BD236" s="77"/>
      <c r="BE236" s="77"/>
      <c r="BF236" s="77"/>
      <c r="BG236" s="77"/>
      <c r="BH236" s="77"/>
      <c r="BI236" s="77"/>
      <c r="BJ236" s="77"/>
      <c r="BK236" s="77"/>
      <c r="BL236" s="77"/>
      <c r="BM236" s="77"/>
      <c r="BN236" s="77"/>
      <c r="BO236" s="77"/>
      <c r="BP236" s="77"/>
      <c r="BQ236" s="77"/>
      <c r="BR236" s="77"/>
      <c r="BS236" s="70"/>
      <c r="BT236" s="77"/>
      <c r="BU236" s="77"/>
      <c r="BV236" s="77"/>
      <c r="BW236" s="77"/>
      <c r="BX236" s="79"/>
      <c r="BY236" s="79"/>
      <c r="BZ236" s="79"/>
      <c r="CA236" s="79"/>
      <c r="CB236" s="79"/>
      <c r="CC236" s="79"/>
      <c r="CD236" s="79"/>
      <c r="CE236" s="79"/>
      <c r="CF236" s="56"/>
      <c r="CG236" s="27"/>
    </row>
    <row r="237" spans="1:85" ht="12.75">
      <c r="A237" s="43">
        <v>631022</v>
      </c>
      <c r="B237" s="54" t="s">
        <v>240</v>
      </c>
      <c r="C237" s="41">
        <f>SUM(BY237:CF237)+BX237</f>
        <v>0</v>
      </c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7"/>
      <c r="AE237" s="77"/>
      <c r="AF237" s="77"/>
      <c r="AG237" s="77"/>
      <c r="AH237" s="77"/>
      <c r="AI237" s="77"/>
      <c r="AJ237" s="77"/>
      <c r="AK237" s="77"/>
      <c r="AL237" s="77"/>
      <c r="AM237" s="77"/>
      <c r="AN237" s="77"/>
      <c r="AO237" s="77"/>
      <c r="AP237" s="77"/>
      <c r="AQ237" s="77"/>
      <c r="AR237" s="77"/>
      <c r="AS237" s="77"/>
      <c r="AT237" s="77"/>
      <c r="AU237" s="77"/>
      <c r="AV237" s="77"/>
      <c r="AW237" s="77"/>
      <c r="AX237" s="77"/>
      <c r="AY237" s="77"/>
      <c r="AZ237" s="77"/>
      <c r="BA237" s="77"/>
      <c r="BB237" s="77"/>
      <c r="BC237" s="77"/>
      <c r="BD237" s="77"/>
      <c r="BE237" s="77"/>
      <c r="BF237" s="77"/>
      <c r="BG237" s="77"/>
      <c r="BH237" s="77"/>
      <c r="BI237" s="77"/>
      <c r="BJ237" s="77"/>
      <c r="BK237" s="77"/>
      <c r="BL237" s="77"/>
      <c r="BM237" s="77"/>
      <c r="BN237" s="77"/>
      <c r="BO237" s="77"/>
      <c r="BP237" s="77"/>
      <c r="BQ237" s="77"/>
      <c r="BR237" s="77"/>
      <c r="BS237" s="77"/>
      <c r="BT237" s="77"/>
      <c r="BU237" s="77"/>
      <c r="BV237" s="77"/>
      <c r="BW237" s="77"/>
      <c r="BX237" s="79"/>
      <c r="BY237" s="79"/>
      <c r="BZ237" s="79"/>
      <c r="CA237" s="79"/>
      <c r="CB237" s="79"/>
      <c r="CC237" s="79"/>
      <c r="CD237" s="79"/>
      <c r="CE237" s="79"/>
      <c r="CF237" s="56"/>
      <c r="CG237" s="27"/>
    </row>
    <row r="238" spans="1:85" ht="12.75">
      <c r="A238" s="33">
        <v>632</v>
      </c>
      <c r="B238" s="34" t="s">
        <v>241</v>
      </c>
      <c r="C238" s="35">
        <f>C239+C242</f>
        <v>0</v>
      </c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7"/>
      <c r="BT238" s="76"/>
      <c r="BU238" s="76"/>
      <c r="BV238" s="76"/>
      <c r="BW238" s="76"/>
      <c r="BX238" s="58">
        <f aca="true" t="shared" si="114" ref="BX238:CF238">BX239+BX242</f>
        <v>0</v>
      </c>
      <c r="BY238" s="58">
        <f t="shared" si="114"/>
        <v>0</v>
      </c>
      <c r="BZ238" s="58">
        <f t="shared" si="114"/>
        <v>0</v>
      </c>
      <c r="CA238" s="58">
        <f t="shared" si="114"/>
        <v>0</v>
      </c>
      <c r="CB238" s="58">
        <f t="shared" si="114"/>
        <v>0</v>
      </c>
      <c r="CC238" s="58">
        <f t="shared" si="114"/>
        <v>0</v>
      </c>
      <c r="CD238" s="58">
        <f t="shared" si="114"/>
        <v>0</v>
      </c>
      <c r="CE238" s="58">
        <f t="shared" si="114"/>
        <v>0</v>
      </c>
      <c r="CF238" s="57">
        <f t="shared" si="114"/>
        <v>0</v>
      </c>
      <c r="CG238" s="27"/>
    </row>
    <row r="239" spans="1:85" ht="12.75">
      <c r="A239" s="39">
        <v>63201</v>
      </c>
      <c r="B239" s="40" t="s">
        <v>242</v>
      </c>
      <c r="C239" s="41">
        <f>C240+C241</f>
        <v>0</v>
      </c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53">
        <f aca="true" t="shared" si="115" ref="BX239:CF239">BX240+BX241</f>
        <v>0</v>
      </c>
      <c r="BY239" s="53">
        <f t="shared" si="115"/>
        <v>0</v>
      </c>
      <c r="BZ239" s="53">
        <f t="shared" si="115"/>
        <v>0</v>
      </c>
      <c r="CA239" s="53">
        <f t="shared" si="115"/>
        <v>0</v>
      </c>
      <c r="CB239" s="53">
        <f t="shared" si="115"/>
        <v>0</v>
      </c>
      <c r="CC239" s="53">
        <f t="shared" si="115"/>
        <v>0</v>
      </c>
      <c r="CD239" s="53">
        <f t="shared" si="115"/>
        <v>0</v>
      </c>
      <c r="CE239" s="53">
        <f t="shared" si="115"/>
        <v>0</v>
      </c>
      <c r="CF239" s="52">
        <f t="shared" si="115"/>
        <v>0</v>
      </c>
      <c r="CG239" s="27"/>
    </row>
    <row r="240" spans="1:85" ht="12.75">
      <c r="A240" s="43">
        <v>632011</v>
      </c>
      <c r="B240" s="54" t="s">
        <v>181</v>
      </c>
      <c r="C240" s="41">
        <f>SUM(BY240:CF240)+BX240</f>
        <v>0</v>
      </c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7"/>
      <c r="AJ240" s="77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7"/>
      <c r="AW240" s="77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7"/>
      <c r="BJ240" s="77"/>
      <c r="BK240" s="77"/>
      <c r="BL240" s="77"/>
      <c r="BM240" s="77"/>
      <c r="BN240" s="77"/>
      <c r="BO240" s="77"/>
      <c r="BP240" s="77"/>
      <c r="BQ240" s="77"/>
      <c r="BR240" s="77"/>
      <c r="BS240" s="77"/>
      <c r="BT240" s="77"/>
      <c r="BU240" s="77"/>
      <c r="BV240" s="77"/>
      <c r="BW240" s="77"/>
      <c r="BX240" s="79"/>
      <c r="BY240" s="79"/>
      <c r="BZ240" s="79"/>
      <c r="CA240" s="79"/>
      <c r="CB240" s="79"/>
      <c r="CC240" s="79"/>
      <c r="CD240" s="79"/>
      <c r="CE240" s="79"/>
      <c r="CF240" s="56"/>
      <c r="CG240" s="27"/>
    </row>
    <row r="241" spans="1:85" ht="12.75">
      <c r="A241" s="43">
        <v>632012</v>
      </c>
      <c r="B241" s="54" t="s">
        <v>182</v>
      </c>
      <c r="C241" s="41">
        <f>SUM(BY241:CF241)+BX241</f>
        <v>0</v>
      </c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7"/>
      <c r="AJ241" s="77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7"/>
      <c r="AW241" s="77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7"/>
      <c r="BJ241" s="77"/>
      <c r="BK241" s="77"/>
      <c r="BL241" s="77"/>
      <c r="BM241" s="77"/>
      <c r="BN241" s="77"/>
      <c r="BO241" s="77"/>
      <c r="BP241" s="77"/>
      <c r="BQ241" s="77"/>
      <c r="BR241" s="77"/>
      <c r="BS241" s="77"/>
      <c r="BT241" s="77"/>
      <c r="BU241" s="77"/>
      <c r="BV241" s="77"/>
      <c r="BW241" s="77"/>
      <c r="BX241" s="79"/>
      <c r="BY241" s="79"/>
      <c r="BZ241" s="79"/>
      <c r="CA241" s="79"/>
      <c r="CB241" s="79"/>
      <c r="CC241" s="79"/>
      <c r="CD241" s="79"/>
      <c r="CE241" s="79"/>
      <c r="CF241" s="56"/>
      <c r="CG241" s="27"/>
    </row>
    <row r="242" spans="1:85" ht="12.75">
      <c r="A242" s="39">
        <v>63202</v>
      </c>
      <c r="B242" s="40" t="s">
        <v>243</v>
      </c>
      <c r="C242" s="41">
        <f>C243+C244</f>
        <v>0</v>
      </c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7"/>
      <c r="BT242" s="70"/>
      <c r="BU242" s="70"/>
      <c r="BV242" s="70"/>
      <c r="BW242" s="70"/>
      <c r="BX242" s="53">
        <f aca="true" t="shared" si="116" ref="BX242:CF242">BX243+BX244</f>
        <v>0</v>
      </c>
      <c r="BY242" s="53">
        <f t="shared" si="116"/>
        <v>0</v>
      </c>
      <c r="BZ242" s="53">
        <f t="shared" si="116"/>
        <v>0</v>
      </c>
      <c r="CA242" s="53">
        <f t="shared" si="116"/>
        <v>0</v>
      </c>
      <c r="CB242" s="53">
        <f t="shared" si="116"/>
        <v>0</v>
      </c>
      <c r="CC242" s="53">
        <f t="shared" si="116"/>
        <v>0</v>
      </c>
      <c r="CD242" s="53">
        <f t="shared" si="116"/>
        <v>0</v>
      </c>
      <c r="CE242" s="53">
        <f t="shared" si="116"/>
        <v>0</v>
      </c>
      <c r="CF242" s="52">
        <f t="shared" si="116"/>
        <v>0</v>
      </c>
      <c r="CG242" s="27"/>
    </row>
    <row r="243" spans="1:85" ht="12.75">
      <c r="A243" s="43">
        <v>632021</v>
      </c>
      <c r="B243" s="54" t="s">
        <v>184</v>
      </c>
      <c r="C243" s="41">
        <f>SUM(BY243:CF243)+BX243</f>
        <v>0</v>
      </c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77"/>
      <c r="AO243" s="77"/>
      <c r="AP243" s="77"/>
      <c r="AQ243" s="77"/>
      <c r="AR243" s="77"/>
      <c r="AS243" s="77"/>
      <c r="AT243" s="77"/>
      <c r="AU243" s="77"/>
      <c r="AV243" s="77"/>
      <c r="AW243" s="77"/>
      <c r="AX243" s="77"/>
      <c r="AY243" s="77"/>
      <c r="AZ243" s="77"/>
      <c r="BA243" s="77"/>
      <c r="BB243" s="77"/>
      <c r="BC243" s="77"/>
      <c r="BD243" s="77"/>
      <c r="BE243" s="77"/>
      <c r="BF243" s="77"/>
      <c r="BG243" s="77"/>
      <c r="BH243" s="77"/>
      <c r="BI243" s="77"/>
      <c r="BJ243" s="77"/>
      <c r="BK243" s="77"/>
      <c r="BL243" s="77"/>
      <c r="BM243" s="77"/>
      <c r="BN243" s="77"/>
      <c r="BO243" s="77"/>
      <c r="BP243" s="77"/>
      <c r="BQ243" s="77"/>
      <c r="BR243" s="77"/>
      <c r="BS243" s="70"/>
      <c r="BT243" s="77"/>
      <c r="BU243" s="77"/>
      <c r="BV243" s="77"/>
      <c r="BW243" s="77"/>
      <c r="BX243" s="79"/>
      <c r="BY243" s="79"/>
      <c r="BZ243" s="79"/>
      <c r="CA243" s="79"/>
      <c r="CB243" s="79"/>
      <c r="CC243" s="79"/>
      <c r="CD243" s="79"/>
      <c r="CE243" s="79"/>
      <c r="CF243" s="56"/>
      <c r="CG243" s="27"/>
    </row>
    <row r="244" spans="1:85" ht="12.75">
      <c r="A244" s="43">
        <v>632022</v>
      </c>
      <c r="B244" s="54" t="s">
        <v>185</v>
      </c>
      <c r="C244" s="41">
        <f>SUM(BY244:CF244)+BX244</f>
        <v>0</v>
      </c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  <c r="AF244" s="77"/>
      <c r="AG244" s="77"/>
      <c r="AH244" s="77"/>
      <c r="AI244" s="77"/>
      <c r="AJ244" s="77"/>
      <c r="AK244" s="77"/>
      <c r="AL244" s="77"/>
      <c r="AM244" s="77"/>
      <c r="AN244" s="77"/>
      <c r="AO244" s="77"/>
      <c r="AP244" s="77"/>
      <c r="AQ244" s="77"/>
      <c r="AR244" s="77"/>
      <c r="AS244" s="77"/>
      <c r="AT244" s="77"/>
      <c r="AU244" s="77"/>
      <c r="AV244" s="77"/>
      <c r="AW244" s="77"/>
      <c r="AX244" s="77"/>
      <c r="AY244" s="77"/>
      <c r="AZ244" s="77"/>
      <c r="BA244" s="77"/>
      <c r="BB244" s="77"/>
      <c r="BC244" s="77"/>
      <c r="BD244" s="77"/>
      <c r="BE244" s="77"/>
      <c r="BF244" s="77"/>
      <c r="BG244" s="77"/>
      <c r="BH244" s="77"/>
      <c r="BI244" s="77"/>
      <c r="BJ244" s="77"/>
      <c r="BK244" s="77"/>
      <c r="BL244" s="77"/>
      <c r="BM244" s="77"/>
      <c r="BN244" s="77"/>
      <c r="BO244" s="77"/>
      <c r="BP244" s="77"/>
      <c r="BQ244" s="77"/>
      <c r="BR244" s="77"/>
      <c r="BS244" s="70"/>
      <c r="BT244" s="77"/>
      <c r="BU244" s="77"/>
      <c r="BV244" s="77"/>
      <c r="BW244" s="77"/>
      <c r="BX244" s="79"/>
      <c r="BY244" s="79"/>
      <c r="BZ244" s="79"/>
      <c r="CA244" s="79"/>
      <c r="CB244" s="79"/>
      <c r="CC244" s="79"/>
      <c r="CD244" s="79"/>
      <c r="CE244" s="79"/>
      <c r="CF244" s="56"/>
      <c r="CG244" s="27"/>
    </row>
    <row r="245" spans="1:85" ht="12.75">
      <c r="A245" s="33">
        <v>633</v>
      </c>
      <c r="B245" s="34" t="s">
        <v>244</v>
      </c>
      <c r="C245" s="35">
        <f>C246+C249</f>
        <v>0</v>
      </c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7"/>
      <c r="BT245" s="76"/>
      <c r="BU245" s="76"/>
      <c r="BV245" s="76"/>
      <c r="BW245" s="76"/>
      <c r="BX245" s="58">
        <f aca="true" t="shared" si="117" ref="BX245:CF245">BX246+BX249</f>
        <v>0</v>
      </c>
      <c r="BY245" s="58">
        <f t="shared" si="117"/>
        <v>0</v>
      </c>
      <c r="BZ245" s="58">
        <f t="shared" si="117"/>
        <v>0</v>
      </c>
      <c r="CA245" s="58">
        <f t="shared" si="117"/>
        <v>0</v>
      </c>
      <c r="CB245" s="58">
        <f t="shared" si="117"/>
        <v>0</v>
      </c>
      <c r="CC245" s="58">
        <f t="shared" si="117"/>
        <v>0</v>
      </c>
      <c r="CD245" s="58">
        <f t="shared" si="117"/>
        <v>0</v>
      </c>
      <c r="CE245" s="58">
        <f t="shared" si="117"/>
        <v>0</v>
      </c>
      <c r="CF245" s="57">
        <f t="shared" si="117"/>
        <v>0</v>
      </c>
      <c r="CG245" s="27"/>
    </row>
    <row r="246" spans="1:85" ht="12.75">
      <c r="A246" s="39">
        <v>63301</v>
      </c>
      <c r="B246" s="40" t="s">
        <v>245</v>
      </c>
      <c r="C246" s="41">
        <f>C247+C248</f>
        <v>0</v>
      </c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7"/>
      <c r="BT246" s="70"/>
      <c r="BU246" s="70"/>
      <c r="BV246" s="70"/>
      <c r="BW246" s="70"/>
      <c r="BX246" s="53">
        <f aca="true" t="shared" si="118" ref="BX246:CF246">BX247+BX248</f>
        <v>0</v>
      </c>
      <c r="BY246" s="53">
        <f t="shared" si="118"/>
        <v>0</v>
      </c>
      <c r="BZ246" s="53">
        <f t="shared" si="118"/>
        <v>0</v>
      </c>
      <c r="CA246" s="53">
        <f t="shared" si="118"/>
        <v>0</v>
      </c>
      <c r="CB246" s="53">
        <f t="shared" si="118"/>
        <v>0</v>
      </c>
      <c r="CC246" s="53">
        <f t="shared" si="118"/>
        <v>0</v>
      </c>
      <c r="CD246" s="53">
        <f t="shared" si="118"/>
        <v>0</v>
      </c>
      <c r="CE246" s="53">
        <f t="shared" si="118"/>
        <v>0</v>
      </c>
      <c r="CF246" s="52">
        <f t="shared" si="118"/>
        <v>0</v>
      </c>
      <c r="CG246" s="27"/>
    </row>
    <row r="247" spans="1:85" ht="12.75">
      <c r="A247" s="43">
        <v>633011</v>
      </c>
      <c r="B247" s="54" t="s">
        <v>246</v>
      </c>
      <c r="C247" s="41">
        <f>SUM(BY247:CF247)+BX247</f>
        <v>0</v>
      </c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7"/>
      <c r="AE247" s="77"/>
      <c r="AF247" s="77"/>
      <c r="AG247" s="77"/>
      <c r="AH247" s="77"/>
      <c r="AI247" s="77"/>
      <c r="AJ247" s="77"/>
      <c r="AK247" s="77"/>
      <c r="AL247" s="77"/>
      <c r="AM247" s="77"/>
      <c r="AN247" s="77"/>
      <c r="AO247" s="77"/>
      <c r="AP247" s="77"/>
      <c r="AQ247" s="77"/>
      <c r="AR247" s="77"/>
      <c r="AS247" s="77"/>
      <c r="AT247" s="77"/>
      <c r="AU247" s="77"/>
      <c r="AV247" s="77"/>
      <c r="AW247" s="77"/>
      <c r="AX247" s="77"/>
      <c r="AY247" s="77"/>
      <c r="AZ247" s="77"/>
      <c r="BA247" s="77"/>
      <c r="BB247" s="77"/>
      <c r="BC247" s="77"/>
      <c r="BD247" s="77"/>
      <c r="BE247" s="77"/>
      <c r="BF247" s="77"/>
      <c r="BG247" s="77"/>
      <c r="BH247" s="77"/>
      <c r="BI247" s="77"/>
      <c r="BJ247" s="77"/>
      <c r="BK247" s="77"/>
      <c r="BL247" s="77"/>
      <c r="BM247" s="77"/>
      <c r="BN247" s="77"/>
      <c r="BO247" s="77"/>
      <c r="BP247" s="77"/>
      <c r="BQ247" s="77"/>
      <c r="BR247" s="77"/>
      <c r="BS247" s="77"/>
      <c r="BT247" s="77"/>
      <c r="BU247" s="77"/>
      <c r="BV247" s="77"/>
      <c r="BW247" s="77"/>
      <c r="BX247" s="79"/>
      <c r="BY247" s="79"/>
      <c r="BZ247" s="79"/>
      <c r="CA247" s="79"/>
      <c r="CB247" s="79"/>
      <c r="CC247" s="79"/>
      <c r="CD247" s="79"/>
      <c r="CE247" s="79"/>
      <c r="CF247" s="56"/>
      <c r="CG247" s="27"/>
    </row>
    <row r="248" spans="1:85" ht="12.75">
      <c r="A248" s="43">
        <v>633012</v>
      </c>
      <c r="B248" s="54" t="s">
        <v>247</v>
      </c>
      <c r="C248" s="41">
        <f>SUM(BY248:CF248)+BX248</f>
        <v>0</v>
      </c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82"/>
      <c r="BT248" s="77"/>
      <c r="BU248" s="77"/>
      <c r="BV248" s="77"/>
      <c r="BW248" s="77"/>
      <c r="BX248" s="79"/>
      <c r="BY248" s="79"/>
      <c r="BZ248" s="79"/>
      <c r="CA248" s="79"/>
      <c r="CB248" s="79"/>
      <c r="CC248" s="79"/>
      <c r="CD248" s="79"/>
      <c r="CE248" s="79"/>
      <c r="CF248" s="56"/>
      <c r="CG248" s="27"/>
    </row>
    <row r="249" spans="1:85" ht="12.75">
      <c r="A249" s="39">
        <v>63302</v>
      </c>
      <c r="B249" s="40" t="s">
        <v>248</v>
      </c>
      <c r="C249" s="41">
        <f>C250+C251</f>
        <v>0</v>
      </c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83"/>
      <c r="BT249" s="70"/>
      <c r="BU249" s="70"/>
      <c r="BV249" s="70"/>
      <c r="BW249" s="70"/>
      <c r="BX249" s="53">
        <f aca="true" t="shared" si="119" ref="BX249:CF249">BX250+BX251</f>
        <v>0</v>
      </c>
      <c r="BY249" s="53">
        <f t="shared" si="119"/>
        <v>0</v>
      </c>
      <c r="BZ249" s="53">
        <f t="shared" si="119"/>
        <v>0</v>
      </c>
      <c r="CA249" s="53">
        <f t="shared" si="119"/>
        <v>0</v>
      </c>
      <c r="CB249" s="53">
        <f t="shared" si="119"/>
        <v>0</v>
      </c>
      <c r="CC249" s="53">
        <f t="shared" si="119"/>
        <v>0</v>
      </c>
      <c r="CD249" s="53">
        <f t="shared" si="119"/>
        <v>0</v>
      </c>
      <c r="CE249" s="53">
        <f t="shared" si="119"/>
        <v>0</v>
      </c>
      <c r="CF249" s="52">
        <f t="shared" si="119"/>
        <v>0</v>
      </c>
      <c r="CG249" s="27"/>
    </row>
    <row r="250" spans="1:85" ht="12.75">
      <c r="A250" s="43">
        <v>633021</v>
      </c>
      <c r="B250" s="54" t="s">
        <v>249</v>
      </c>
      <c r="C250" s="41">
        <f>SUM(BY250:CF250)+BX250</f>
        <v>0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  <c r="AC250" s="77"/>
      <c r="AD250" s="77"/>
      <c r="AE250" s="77"/>
      <c r="AF250" s="77"/>
      <c r="AG250" s="77"/>
      <c r="AH250" s="77"/>
      <c r="AI250" s="77"/>
      <c r="AJ250" s="77"/>
      <c r="AK250" s="77"/>
      <c r="AL250" s="77"/>
      <c r="AM250" s="77"/>
      <c r="AN250" s="77"/>
      <c r="AO250" s="77"/>
      <c r="AP250" s="77"/>
      <c r="AQ250" s="77"/>
      <c r="AR250" s="77"/>
      <c r="AS250" s="77"/>
      <c r="AT250" s="77"/>
      <c r="AU250" s="77"/>
      <c r="AV250" s="77"/>
      <c r="AW250" s="77"/>
      <c r="AX250" s="77"/>
      <c r="AY250" s="77"/>
      <c r="AZ250" s="77"/>
      <c r="BA250" s="77"/>
      <c r="BB250" s="77"/>
      <c r="BC250" s="77"/>
      <c r="BD250" s="77"/>
      <c r="BE250" s="77"/>
      <c r="BF250" s="77"/>
      <c r="BG250" s="77"/>
      <c r="BH250" s="77"/>
      <c r="BI250" s="77"/>
      <c r="BJ250" s="77"/>
      <c r="BK250" s="77"/>
      <c r="BL250" s="77"/>
      <c r="BM250" s="77"/>
      <c r="BN250" s="77"/>
      <c r="BO250" s="77"/>
      <c r="BP250" s="77"/>
      <c r="BQ250" s="77"/>
      <c r="BR250" s="77"/>
      <c r="BS250" s="83"/>
      <c r="BT250" s="77"/>
      <c r="BU250" s="77"/>
      <c r="BV250" s="77"/>
      <c r="BW250" s="77"/>
      <c r="BX250" s="79"/>
      <c r="BY250" s="79"/>
      <c r="BZ250" s="79"/>
      <c r="CA250" s="79"/>
      <c r="CB250" s="79"/>
      <c r="CC250" s="79"/>
      <c r="CD250" s="79"/>
      <c r="CE250" s="79"/>
      <c r="CF250" s="56"/>
      <c r="CG250" s="27"/>
    </row>
    <row r="251" spans="1:85" ht="12.75">
      <c r="A251" s="43">
        <v>633022</v>
      </c>
      <c r="B251" s="54" t="s">
        <v>250</v>
      </c>
      <c r="C251" s="41">
        <f>SUM(BY251:CF251)+BX251</f>
        <v>0</v>
      </c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77"/>
      <c r="AY251" s="77"/>
      <c r="AZ251" s="77"/>
      <c r="BA251" s="77"/>
      <c r="BB251" s="77"/>
      <c r="BC251" s="77"/>
      <c r="BD251" s="77"/>
      <c r="BE251" s="77"/>
      <c r="BF251" s="77"/>
      <c r="BG251" s="77"/>
      <c r="BH251" s="77"/>
      <c r="BI251" s="77"/>
      <c r="BJ251" s="77"/>
      <c r="BK251" s="77"/>
      <c r="BL251" s="77"/>
      <c r="BM251" s="77"/>
      <c r="BN251" s="77"/>
      <c r="BO251" s="77"/>
      <c r="BP251" s="77"/>
      <c r="BQ251" s="77"/>
      <c r="BR251" s="77"/>
      <c r="BS251" s="83"/>
      <c r="BT251" s="77"/>
      <c r="BU251" s="77"/>
      <c r="BV251" s="77"/>
      <c r="BW251" s="77"/>
      <c r="BX251" s="79"/>
      <c r="BY251" s="79"/>
      <c r="BZ251" s="79"/>
      <c r="CA251" s="79"/>
      <c r="CB251" s="79"/>
      <c r="CC251" s="79"/>
      <c r="CD251" s="79"/>
      <c r="CE251" s="79"/>
      <c r="CF251" s="56"/>
      <c r="CG251" s="27"/>
    </row>
    <row r="252" spans="1:85" ht="12.75">
      <c r="A252" s="33">
        <v>634</v>
      </c>
      <c r="B252" s="34" t="s">
        <v>251</v>
      </c>
      <c r="C252" s="35">
        <f>C253+C256</f>
        <v>0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83"/>
      <c r="BT252" s="76"/>
      <c r="BU252" s="76"/>
      <c r="BV252" s="76"/>
      <c r="BW252" s="76"/>
      <c r="BX252" s="58">
        <f aca="true" t="shared" si="120" ref="BX252:CF252">BX253+BX256</f>
        <v>0</v>
      </c>
      <c r="BY252" s="58">
        <f t="shared" si="120"/>
        <v>0</v>
      </c>
      <c r="BZ252" s="58">
        <f t="shared" si="120"/>
        <v>0</v>
      </c>
      <c r="CA252" s="58">
        <f t="shared" si="120"/>
        <v>0</v>
      </c>
      <c r="CB252" s="58">
        <f t="shared" si="120"/>
        <v>0</v>
      </c>
      <c r="CC252" s="58">
        <f t="shared" si="120"/>
        <v>0</v>
      </c>
      <c r="CD252" s="58">
        <f t="shared" si="120"/>
        <v>0</v>
      </c>
      <c r="CE252" s="58">
        <f t="shared" si="120"/>
        <v>0</v>
      </c>
      <c r="CF252" s="57">
        <f t="shared" si="120"/>
        <v>0</v>
      </c>
      <c r="CG252" s="27"/>
    </row>
    <row r="253" spans="1:85" ht="12.75">
      <c r="A253" s="39">
        <v>63401</v>
      </c>
      <c r="B253" s="40" t="s">
        <v>252</v>
      </c>
      <c r="C253" s="41">
        <f>C254+C255</f>
        <v>0</v>
      </c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83"/>
      <c r="BT253" s="70"/>
      <c r="BU253" s="70"/>
      <c r="BV253" s="70"/>
      <c r="BW253" s="70"/>
      <c r="BX253" s="53">
        <f aca="true" t="shared" si="121" ref="BX253:CF253">BX254+BX255</f>
        <v>0</v>
      </c>
      <c r="BY253" s="53">
        <f t="shared" si="121"/>
        <v>0</v>
      </c>
      <c r="BZ253" s="53">
        <f t="shared" si="121"/>
        <v>0</v>
      </c>
      <c r="CA253" s="53">
        <f t="shared" si="121"/>
        <v>0</v>
      </c>
      <c r="CB253" s="53">
        <f t="shared" si="121"/>
        <v>0</v>
      </c>
      <c r="CC253" s="53">
        <f t="shared" si="121"/>
        <v>0</v>
      </c>
      <c r="CD253" s="53">
        <f t="shared" si="121"/>
        <v>0</v>
      </c>
      <c r="CE253" s="53">
        <f t="shared" si="121"/>
        <v>0</v>
      </c>
      <c r="CF253" s="52">
        <f t="shared" si="121"/>
        <v>0</v>
      </c>
      <c r="CG253" s="27"/>
    </row>
    <row r="254" spans="1:85" ht="12.75">
      <c r="A254" s="43">
        <v>634011</v>
      </c>
      <c r="B254" s="54" t="s">
        <v>253</v>
      </c>
      <c r="C254" s="41">
        <f>SUM(BY254:CF254)+BX254</f>
        <v>0</v>
      </c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  <c r="AT254" s="77"/>
      <c r="AU254" s="77"/>
      <c r="AV254" s="77"/>
      <c r="AW254" s="77"/>
      <c r="AX254" s="77"/>
      <c r="AY254" s="77"/>
      <c r="AZ254" s="77"/>
      <c r="BA254" s="77"/>
      <c r="BB254" s="77"/>
      <c r="BC254" s="77"/>
      <c r="BD254" s="77"/>
      <c r="BE254" s="77"/>
      <c r="BF254" s="77"/>
      <c r="BG254" s="77"/>
      <c r="BH254" s="77"/>
      <c r="BI254" s="77"/>
      <c r="BJ254" s="77"/>
      <c r="BK254" s="77"/>
      <c r="BL254" s="77"/>
      <c r="BM254" s="77"/>
      <c r="BN254" s="77"/>
      <c r="BO254" s="77"/>
      <c r="BP254" s="77"/>
      <c r="BQ254" s="77"/>
      <c r="BR254" s="77"/>
      <c r="BS254" s="83"/>
      <c r="BT254" s="77"/>
      <c r="BU254" s="77"/>
      <c r="BV254" s="77"/>
      <c r="BW254" s="77"/>
      <c r="BX254" s="79"/>
      <c r="BY254" s="79"/>
      <c r="BZ254" s="79"/>
      <c r="CA254" s="79"/>
      <c r="CB254" s="79"/>
      <c r="CC254" s="79"/>
      <c r="CD254" s="79"/>
      <c r="CE254" s="79"/>
      <c r="CF254" s="56"/>
      <c r="CG254" s="27"/>
    </row>
    <row r="255" spans="1:85" ht="12.75">
      <c r="A255" s="43">
        <v>634012</v>
      </c>
      <c r="B255" s="54" t="s">
        <v>254</v>
      </c>
      <c r="C255" s="41">
        <f>SUM(BY255:CF255)+BX255</f>
        <v>0</v>
      </c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83"/>
      <c r="BT255" s="77"/>
      <c r="BU255" s="77"/>
      <c r="BV255" s="77"/>
      <c r="BW255" s="77"/>
      <c r="BX255" s="79"/>
      <c r="BY255" s="79"/>
      <c r="BZ255" s="79"/>
      <c r="CA255" s="79"/>
      <c r="CB255" s="79"/>
      <c r="CC255" s="79"/>
      <c r="CD255" s="79"/>
      <c r="CE255" s="79"/>
      <c r="CF255" s="56"/>
      <c r="CG255" s="27"/>
    </row>
    <row r="256" spans="1:85" ht="12.75">
      <c r="A256" s="39">
        <v>63402</v>
      </c>
      <c r="B256" s="40" t="s">
        <v>255</v>
      </c>
      <c r="C256" s="41">
        <f>C257+C258</f>
        <v>0</v>
      </c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82"/>
      <c r="BT256" s="70"/>
      <c r="BU256" s="70"/>
      <c r="BV256" s="70"/>
      <c r="BW256" s="70"/>
      <c r="BX256" s="53">
        <f aca="true" t="shared" si="122" ref="BX256:CF256">BX257+BX258</f>
        <v>0</v>
      </c>
      <c r="BY256" s="53">
        <f t="shared" si="122"/>
        <v>0</v>
      </c>
      <c r="BZ256" s="53">
        <f t="shared" si="122"/>
        <v>0</v>
      </c>
      <c r="CA256" s="53">
        <f t="shared" si="122"/>
        <v>0</v>
      </c>
      <c r="CB256" s="53">
        <f t="shared" si="122"/>
        <v>0</v>
      </c>
      <c r="CC256" s="53">
        <f t="shared" si="122"/>
        <v>0</v>
      </c>
      <c r="CD256" s="53">
        <f t="shared" si="122"/>
        <v>0</v>
      </c>
      <c r="CE256" s="53">
        <f t="shared" si="122"/>
        <v>0</v>
      </c>
      <c r="CF256" s="52">
        <f t="shared" si="122"/>
        <v>0</v>
      </c>
      <c r="CG256" s="27"/>
    </row>
    <row r="257" spans="1:85" ht="12.75">
      <c r="A257" s="43">
        <v>634021</v>
      </c>
      <c r="B257" s="54" t="s">
        <v>256</v>
      </c>
      <c r="C257" s="41">
        <f>SUM(BY257:CF257)+BX257</f>
        <v>0</v>
      </c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7"/>
      <c r="AE257" s="77"/>
      <c r="AF257" s="77"/>
      <c r="AG257" s="77"/>
      <c r="AH257" s="77"/>
      <c r="AI257" s="77"/>
      <c r="AJ257" s="77"/>
      <c r="AK257" s="77"/>
      <c r="AL257" s="77"/>
      <c r="AM257" s="77"/>
      <c r="AN257" s="77"/>
      <c r="AO257" s="77"/>
      <c r="AP257" s="77"/>
      <c r="AQ257" s="77"/>
      <c r="AR257" s="77"/>
      <c r="AS257" s="77"/>
      <c r="AT257" s="77"/>
      <c r="AU257" s="77"/>
      <c r="AV257" s="77"/>
      <c r="AW257" s="77"/>
      <c r="AX257" s="77"/>
      <c r="AY257" s="77"/>
      <c r="AZ257" s="77"/>
      <c r="BA257" s="77"/>
      <c r="BB257" s="77"/>
      <c r="BC257" s="77"/>
      <c r="BD257" s="77"/>
      <c r="BE257" s="77"/>
      <c r="BF257" s="77"/>
      <c r="BG257" s="77"/>
      <c r="BH257" s="77"/>
      <c r="BI257" s="77"/>
      <c r="BJ257" s="77"/>
      <c r="BK257" s="77"/>
      <c r="BL257" s="77"/>
      <c r="BM257" s="77"/>
      <c r="BN257" s="77"/>
      <c r="BO257" s="77"/>
      <c r="BP257" s="77"/>
      <c r="BQ257" s="77"/>
      <c r="BR257" s="77"/>
      <c r="BS257" s="83"/>
      <c r="BT257" s="77"/>
      <c r="BU257" s="77"/>
      <c r="BV257" s="77"/>
      <c r="BW257" s="77"/>
      <c r="BX257" s="79"/>
      <c r="BY257" s="79"/>
      <c r="BZ257" s="79"/>
      <c r="CA257" s="79"/>
      <c r="CB257" s="79"/>
      <c r="CC257" s="79"/>
      <c r="CD257" s="79"/>
      <c r="CE257" s="79"/>
      <c r="CF257" s="56"/>
      <c r="CG257" s="27"/>
    </row>
    <row r="258" spans="1:85" ht="12.75">
      <c r="A258" s="43">
        <v>634022</v>
      </c>
      <c r="B258" s="54" t="s">
        <v>257</v>
      </c>
      <c r="C258" s="41">
        <f>SUM(BY258:CF258)+BX258</f>
        <v>0</v>
      </c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77"/>
      <c r="AE258" s="77"/>
      <c r="AF258" s="77"/>
      <c r="AG258" s="77"/>
      <c r="AH258" s="77"/>
      <c r="AI258" s="77"/>
      <c r="AJ258" s="77"/>
      <c r="AK258" s="77"/>
      <c r="AL258" s="77"/>
      <c r="AM258" s="77"/>
      <c r="AN258" s="77"/>
      <c r="AO258" s="77"/>
      <c r="AP258" s="77"/>
      <c r="AQ258" s="77"/>
      <c r="AR258" s="77"/>
      <c r="AS258" s="77"/>
      <c r="AT258" s="77"/>
      <c r="AU258" s="77"/>
      <c r="AV258" s="77"/>
      <c r="AW258" s="77"/>
      <c r="AX258" s="77"/>
      <c r="AY258" s="77"/>
      <c r="AZ258" s="77"/>
      <c r="BA258" s="77"/>
      <c r="BB258" s="77"/>
      <c r="BC258" s="77"/>
      <c r="BD258" s="77"/>
      <c r="BE258" s="77"/>
      <c r="BF258" s="77"/>
      <c r="BG258" s="77"/>
      <c r="BH258" s="77"/>
      <c r="BI258" s="77"/>
      <c r="BJ258" s="77"/>
      <c r="BK258" s="77"/>
      <c r="BL258" s="77"/>
      <c r="BM258" s="77"/>
      <c r="BN258" s="77"/>
      <c r="BO258" s="77"/>
      <c r="BP258" s="77"/>
      <c r="BQ258" s="77"/>
      <c r="BR258" s="77"/>
      <c r="BS258" s="83"/>
      <c r="BT258" s="77"/>
      <c r="BU258" s="77"/>
      <c r="BV258" s="77"/>
      <c r="BW258" s="77"/>
      <c r="BX258" s="79"/>
      <c r="BY258" s="79"/>
      <c r="BZ258" s="79"/>
      <c r="CA258" s="79"/>
      <c r="CB258" s="79"/>
      <c r="CC258" s="79"/>
      <c r="CD258" s="79"/>
      <c r="CE258" s="79"/>
      <c r="CF258" s="56"/>
      <c r="CG258" s="27"/>
    </row>
    <row r="259" spans="1:85" ht="12.75">
      <c r="A259" s="33">
        <v>635</v>
      </c>
      <c r="B259" s="34" t="s">
        <v>258</v>
      </c>
      <c r="C259" s="35">
        <f>C260+C263+C266</f>
        <v>0</v>
      </c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84"/>
      <c r="BT259" s="76"/>
      <c r="BU259" s="76"/>
      <c r="BV259" s="76"/>
      <c r="BW259" s="76"/>
      <c r="BX259" s="58">
        <f aca="true" t="shared" si="123" ref="BX259:CF259">BX260+BX263+BX266</f>
        <v>0</v>
      </c>
      <c r="BY259" s="58">
        <f t="shared" si="123"/>
        <v>0</v>
      </c>
      <c r="BZ259" s="58">
        <f t="shared" si="123"/>
        <v>0</v>
      </c>
      <c r="CA259" s="58">
        <f t="shared" si="123"/>
        <v>0</v>
      </c>
      <c r="CB259" s="58">
        <f t="shared" si="123"/>
        <v>0</v>
      </c>
      <c r="CC259" s="58">
        <f t="shared" si="123"/>
        <v>0</v>
      </c>
      <c r="CD259" s="58">
        <f t="shared" si="123"/>
        <v>0</v>
      </c>
      <c r="CE259" s="58">
        <f t="shared" si="123"/>
        <v>0</v>
      </c>
      <c r="CF259" s="57">
        <f t="shared" si="123"/>
        <v>0</v>
      </c>
      <c r="CG259" s="27"/>
    </row>
    <row r="260" spans="1:85" ht="12.75">
      <c r="A260" s="39">
        <v>63501</v>
      </c>
      <c r="B260" s="40" t="s">
        <v>259</v>
      </c>
      <c r="C260" s="41">
        <f>C261+C262</f>
        <v>0</v>
      </c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85"/>
      <c r="BT260" s="70"/>
      <c r="BU260" s="70"/>
      <c r="BV260" s="70"/>
      <c r="BW260" s="70"/>
      <c r="BX260" s="53">
        <f aca="true" t="shared" si="124" ref="BX260:CF260">BX261+BX262</f>
        <v>0</v>
      </c>
      <c r="BY260" s="53">
        <f t="shared" si="124"/>
        <v>0</v>
      </c>
      <c r="BZ260" s="53">
        <f t="shared" si="124"/>
        <v>0</v>
      </c>
      <c r="CA260" s="53">
        <f t="shared" si="124"/>
        <v>0</v>
      </c>
      <c r="CB260" s="53">
        <f t="shared" si="124"/>
        <v>0</v>
      </c>
      <c r="CC260" s="53">
        <f t="shared" si="124"/>
        <v>0</v>
      </c>
      <c r="CD260" s="53">
        <f t="shared" si="124"/>
        <v>0</v>
      </c>
      <c r="CE260" s="53">
        <f t="shared" si="124"/>
        <v>0</v>
      </c>
      <c r="CF260" s="52">
        <f t="shared" si="124"/>
        <v>0</v>
      </c>
      <c r="CG260" s="27"/>
    </row>
    <row r="261" spans="1:85" ht="12.75">
      <c r="A261" s="43">
        <v>635011</v>
      </c>
      <c r="B261" s="54" t="s">
        <v>260</v>
      </c>
      <c r="C261" s="41">
        <f>SUM(BY261:CF261)+BX261</f>
        <v>0</v>
      </c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77"/>
      <c r="AE261" s="77"/>
      <c r="AF261" s="77"/>
      <c r="AG261" s="77"/>
      <c r="AH261" s="77"/>
      <c r="AI261" s="77"/>
      <c r="AJ261" s="77"/>
      <c r="AK261" s="77"/>
      <c r="AL261" s="77"/>
      <c r="AM261" s="77"/>
      <c r="AN261" s="77"/>
      <c r="AO261" s="77"/>
      <c r="AP261" s="77"/>
      <c r="AQ261" s="77"/>
      <c r="AR261" s="77"/>
      <c r="AS261" s="77"/>
      <c r="AT261" s="77"/>
      <c r="AU261" s="77"/>
      <c r="AV261" s="77"/>
      <c r="AW261" s="77"/>
      <c r="AX261" s="77"/>
      <c r="AY261" s="77"/>
      <c r="AZ261" s="77"/>
      <c r="BA261" s="77"/>
      <c r="BB261" s="77"/>
      <c r="BC261" s="77"/>
      <c r="BD261" s="77"/>
      <c r="BE261" s="77"/>
      <c r="BF261" s="77"/>
      <c r="BG261" s="77"/>
      <c r="BH261" s="77"/>
      <c r="BI261" s="77"/>
      <c r="BJ261" s="77"/>
      <c r="BK261" s="77"/>
      <c r="BL261" s="77"/>
      <c r="BM261" s="77"/>
      <c r="BN261" s="77"/>
      <c r="BO261" s="77"/>
      <c r="BP261" s="77"/>
      <c r="BQ261" s="77"/>
      <c r="BR261" s="77"/>
      <c r="BS261" s="85"/>
      <c r="BT261" s="77"/>
      <c r="BU261" s="77"/>
      <c r="BV261" s="77"/>
      <c r="BW261" s="77"/>
      <c r="BX261" s="79"/>
      <c r="BY261" s="79"/>
      <c r="BZ261" s="79"/>
      <c r="CA261" s="79"/>
      <c r="CB261" s="79"/>
      <c r="CC261" s="79"/>
      <c r="CD261" s="79"/>
      <c r="CE261" s="79"/>
      <c r="CF261" s="56"/>
      <c r="CG261" s="27"/>
    </row>
    <row r="262" spans="1:85" ht="12.75">
      <c r="A262" s="43">
        <v>635012</v>
      </c>
      <c r="B262" s="54" t="s">
        <v>261</v>
      </c>
      <c r="C262" s="41">
        <f>SUM(BY262:CF262)+BX262</f>
        <v>0</v>
      </c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77"/>
      <c r="AE262" s="77"/>
      <c r="AF262" s="77"/>
      <c r="AG262" s="77"/>
      <c r="AH262" s="77"/>
      <c r="AI262" s="77"/>
      <c r="AJ262" s="77"/>
      <c r="AK262" s="77"/>
      <c r="AL262" s="77"/>
      <c r="AM262" s="77"/>
      <c r="AN262" s="77"/>
      <c r="AO262" s="77"/>
      <c r="AP262" s="77"/>
      <c r="AQ262" s="77"/>
      <c r="AR262" s="77"/>
      <c r="AS262" s="77"/>
      <c r="AT262" s="77"/>
      <c r="AU262" s="77"/>
      <c r="AV262" s="77"/>
      <c r="AW262" s="77"/>
      <c r="AX262" s="77"/>
      <c r="AY262" s="77"/>
      <c r="AZ262" s="77"/>
      <c r="BA262" s="77"/>
      <c r="BB262" s="77"/>
      <c r="BC262" s="77"/>
      <c r="BD262" s="77"/>
      <c r="BE262" s="77"/>
      <c r="BF262" s="77"/>
      <c r="BG262" s="77"/>
      <c r="BH262" s="77"/>
      <c r="BI262" s="77"/>
      <c r="BJ262" s="77"/>
      <c r="BK262" s="77"/>
      <c r="BL262" s="77"/>
      <c r="BM262" s="77"/>
      <c r="BN262" s="77"/>
      <c r="BO262" s="77"/>
      <c r="BP262" s="77"/>
      <c r="BQ262" s="77"/>
      <c r="BR262" s="77"/>
      <c r="BS262" s="85"/>
      <c r="BT262" s="77"/>
      <c r="BU262" s="77"/>
      <c r="BV262" s="77"/>
      <c r="BW262" s="77"/>
      <c r="BX262" s="79"/>
      <c r="BY262" s="79"/>
      <c r="BZ262" s="79"/>
      <c r="CA262" s="79"/>
      <c r="CB262" s="79"/>
      <c r="CC262" s="79"/>
      <c r="CD262" s="79"/>
      <c r="CE262" s="79"/>
      <c r="CF262" s="56"/>
      <c r="CG262" s="27"/>
    </row>
    <row r="263" spans="1:85" ht="12.75">
      <c r="A263" s="39">
        <v>63502</v>
      </c>
      <c r="B263" s="40" t="s">
        <v>262</v>
      </c>
      <c r="C263" s="41">
        <f>C264+C265</f>
        <v>0</v>
      </c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85"/>
      <c r="BT263" s="70"/>
      <c r="BU263" s="70"/>
      <c r="BV263" s="70"/>
      <c r="BW263" s="70"/>
      <c r="BX263" s="53">
        <f aca="true" t="shared" si="125" ref="BX263:CF263">BX264+BX265</f>
        <v>0</v>
      </c>
      <c r="BY263" s="53">
        <f t="shared" si="125"/>
        <v>0</v>
      </c>
      <c r="BZ263" s="53">
        <f t="shared" si="125"/>
        <v>0</v>
      </c>
      <c r="CA263" s="53">
        <f t="shared" si="125"/>
        <v>0</v>
      </c>
      <c r="CB263" s="53">
        <f t="shared" si="125"/>
        <v>0</v>
      </c>
      <c r="CC263" s="53">
        <f t="shared" si="125"/>
        <v>0</v>
      </c>
      <c r="CD263" s="53">
        <f t="shared" si="125"/>
        <v>0</v>
      </c>
      <c r="CE263" s="53">
        <f t="shared" si="125"/>
        <v>0</v>
      </c>
      <c r="CF263" s="52">
        <f t="shared" si="125"/>
        <v>0</v>
      </c>
      <c r="CG263" s="27"/>
    </row>
    <row r="264" spans="1:85" ht="12.75">
      <c r="A264" s="43">
        <v>635021</v>
      </c>
      <c r="B264" s="54" t="s">
        <v>263</v>
      </c>
      <c r="C264" s="41">
        <f>SUM(BY264:CF264)+BX264</f>
        <v>0</v>
      </c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  <c r="AC264" s="77"/>
      <c r="AD264" s="77"/>
      <c r="AE264" s="77"/>
      <c r="AF264" s="77"/>
      <c r="AG264" s="77"/>
      <c r="AH264" s="77"/>
      <c r="AI264" s="77"/>
      <c r="AJ264" s="77"/>
      <c r="AK264" s="77"/>
      <c r="AL264" s="77"/>
      <c r="AM264" s="77"/>
      <c r="AN264" s="77"/>
      <c r="AO264" s="77"/>
      <c r="AP264" s="77"/>
      <c r="AQ264" s="77"/>
      <c r="AR264" s="77"/>
      <c r="AS264" s="77"/>
      <c r="AT264" s="77"/>
      <c r="AU264" s="77"/>
      <c r="AV264" s="77"/>
      <c r="AW264" s="77"/>
      <c r="AX264" s="77"/>
      <c r="AY264" s="77"/>
      <c r="AZ264" s="77"/>
      <c r="BA264" s="77"/>
      <c r="BB264" s="77"/>
      <c r="BC264" s="77"/>
      <c r="BD264" s="77"/>
      <c r="BE264" s="77"/>
      <c r="BF264" s="77"/>
      <c r="BG264" s="77"/>
      <c r="BH264" s="77"/>
      <c r="BI264" s="77"/>
      <c r="BJ264" s="77"/>
      <c r="BK264" s="77"/>
      <c r="BL264" s="77"/>
      <c r="BM264" s="77"/>
      <c r="BN264" s="77"/>
      <c r="BO264" s="77"/>
      <c r="BP264" s="77"/>
      <c r="BQ264" s="77"/>
      <c r="BR264" s="77"/>
      <c r="BS264" s="85"/>
      <c r="BT264" s="77"/>
      <c r="BU264" s="77"/>
      <c r="BV264" s="77"/>
      <c r="BW264" s="77"/>
      <c r="BX264" s="79"/>
      <c r="BY264" s="79"/>
      <c r="BZ264" s="79"/>
      <c r="CA264" s="79"/>
      <c r="CB264" s="79"/>
      <c r="CC264" s="79"/>
      <c r="CD264" s="79"/>
      <c r="CE264" s="79"/>
      <c r="CF264" s="56"/>
      <c r="CG264" s="27"/>
    </row>
    <row r="265" spans="1:85" ht="12.75">
      <c r="A265" s="43">
        <v>635022</v>
      </c>
      <c r="B265" s="54" t="s">
        <v>264</v>
      </c>
      <c r="C265" s="41">
        <f>SUM(BY265:CF265)+BX265</f>
        <v>0</v>
      </c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  <c r="AC265" s="77"/>
      <c r="AD265" s="77"/>
      <c r="AE265" s="77"/>
      <c r="AF265" s="77"/>
      <c r="AG265" s="77"/>
      <c r="AH265" s="77"/>
      <c r="AI265" s="77"/>
      <c r="AJ265" s="77"/>
      <c r="AK265" s="77"/>
      <c r="AL265" s="77"/>
      <c r="AM265" s="77"/>
      <c r="AN265" s="77"/>
      <c r="AO265" s="77"/>
      <c r="AP265" s="77"/>
      <c r="AQ265" s="77"/>
      <c r="AR265" s="77"/>
      <c r="AS265" s="77"/>
      <c r="AT265" s="77"/>
      <c r="AU265" s="77"/>
      <c r="AV265" s="77"/>
      <c r="AW265" s="77"/>
      <c r="AX265" s="77"/>
      <c r="AY265" s="77"/>
      <c r="AZ265" s="77"/>
      <c r="BA265" s="77"/>
      <c r="BB265" s="77"/>
      <c r="BC265" s="77"/>
      <c r="BD265" s="77"/>
      <c r="BE265" s="77"/>
      <c r="BF265" s="77"/>
      <c r="BG265" s="77"/>
      <c r="BH265" s="77"/>
      <c r="BI265" s="77"/>
      <c r="BJ265" s="77"/>
      <c r="BK265" s="77"/>
      <c r="BL265" s="77"/>
      <c r="BM265" s="77"/>
      <c r="BN265" s="77"/>
      <c r="BO265" s="77"/>
      <c r="BP265" s="77"/>
      <c r="BQ265" s="77"/>
      <c r="BR265" s="77"/>
      <c r="BS265" s="85"/>
      <c r="BT265" s="77"/>
      <c r="BU265" s="77"/>
      <c r="BV265" s="77"/>
      <c r="BW265" s="77"/>
      <c r="BX265" s="79"/>
      <c r="BY265" s="79"/>
      <c r="BZ265" s="79"/>
      <c r="CA265" s="79"/>
      <c r="CB265" s="79"/>
      <c r="CC265" s="79"/>
      <c r="CD265" s="79"/>
      <c r="CE265" s="79"/>
      <c r="CF265" s="56"/>
      <c r="CG265" s="27"/>
    </row>
    <row r="266" spans="1:85" ht="12.75">
      <c r="A266" s="39">
        <v>63599</v>
      </c>
      <c r="B266" s="40" t="s">
        <v>265</v>
      </c>
      <c r="C266" s="41">
        <f>C267+C268</f>
        <v>0</v>
      </c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85"/>
      <c r="BT266" s="70"/>
      <c r="BU266" s="70"/>
      <c r="BV266" s="70"/>
      <c r="BW266" s="70"/>
      <c r="BX266" s="53">
        <f aca="true" t="shared" si="126" ref="BX266:CF266">BX267+BX268</f>
        <v>0</v>
      </c>
      <c r="BY266" s="53">
        <f t="shared" si="126"/>
        <v>0</v>
      </c>
      <c r="BZ266" s="53">
        <f t="shared" si="126"/>
        <v>0</v>
      </c>
      <c r="CA266" s="53">
        <f t="shared" si="126"/>
        <v>0</v>
      </c>
      <c r="CB266" s="53">
        <f t="shared" si="126"/>
        <v>0</v>
      </c>
      <c r="CC266" s="53">
        <f t="shared" si="126"/>
        <v>0</v>
      </c>
      <c r="CD266" s="53">
        <f t="shared" si="126"/>
        <v>0</v>
      </c>
      <c r="CE266" s="53">
        <f t="shared" si="126"/>
        <v>0</v>
      </c>
      <c r="CF266" s="52">
        <f t="shared" si="126"/>
        <v>0</v>
      </c>
      <c r="CG266" s="27"/>
    </row>
    <row r="267" spans="1:85" ht="12.75">
      <c r="A267" s="43">
        <v>635991</v>
      </c>
      <c r="B267" s="54" t="s">
        <v>194</v>
      </c>
      <c r="C267" s="41">
        <f>SUM(BY267:CF267)+BX267</f>
        <v>0</v>
      </c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77"/>
      <c r="AE267" s="77"/>
      <c r="AF267" s="77"/>
      <c r="AG267" s="77"/>
      <c r="AH267" s="77"/>
      <c r="AI267" s="77"/>
      <c r="AJ267" s="77"/>
      <c r="AK267" s="77"/>
      <c r="AL267" s="77"/>
      <c r="AM267" s="7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  <c r="BQ267" s="77"/>
      <c r="BR267" s="77"/>
      <c r="BS267" s="82"/>
      <c r="BT267" s="77"/>
      <c r="BU267" s="77"/>
      <c r="BV267" s="77"/>
      <c r="BW267" s="77"/>
      <c r="BX267" s="79"/>
      <c r="BY267" s="79"/>
      <c r="BZ267" s="79"/>
      <c r="CA267" s="79"/>
      <c r="CB267" s="79"/>
      <c r="CC267" s="79"/>
      <c r="CD267" s="79"/>
      <c r="CE267" s="79"/>
      <c r="CF267" s="56"/>
      <c r="CG267" s="27"/>
    </row>
    <row r="268" spans="1:85" ht="12.75">
      <c r="A268" s="43">
        <v>635992</v>
      </c>
      <c r="B268" s="54" t="s">
        <v>266</v>
      </c>
      <c r="C268" s="41">
        <f>SUM(BY268:CF268)+BX268</f>
        <v>0</v>
      </c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7"/>
      <c r="AE268" s="77"/>
      <c r="AF268" s="77"/>
      <c r="AG268" s="77"/>
      <c r="AH268" s="77"/>
      <c r="AI268" s="77"/>
      <c r="AJ268" s="77"/>
      <c r="AK268" s="77"/>
      <c r="AL268" s="77"/>
      <c r="AM268" s="77"/>
      <c r="AN268" s="77"/>
      <c r="AO268" s="77"/>
      <c r="AP268" s="77"/>
      <c r="AQ268" s="77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  <c r="BQ268" s="77"/>
      <c r="BR268" s="77"/>
      <c r="BS268" s="82"/>
      <c r="BT268" s="77"/>
      <c r="BU268" s="77"/>
      <c r="BV268" s="77"/>
      <c r="BW268" s="77"/>
      <c r="BX268" s="79"/>
      <c r="BY268" s="79"/>
      <c r="BZ268" s="79"/>
      <c r="CA268" s="79"/>
      <c r="CB268" s="79"/>
      <c r="CC268" s="79"/>
      <c r="CD268" s="79"/>
      <c r="CE268" s="79"/>
      <c r="CF268" s="56"/>
      <c r="CG268" s="27"/>
    </row>
    <row r="269" spans="1:85" ht="12.75">
      <c r="A269" s="33">
        <v>636</v>
      </c>
      <c r="B269" s="34" t="s">
        <v>196</v>
      </c>
      <c r="C269" s="35">
        <f>C270+C271+C272+C273+C274+C275+C276+C277</f>
        <v>0</v>
      </c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82"/>
      <c r="BT269" s="76"/>
      <c r="BU269" s="76"/>
      <c r="BV269" s="76"/>
      <c r="BW269" s="76"/>
      <c r="BX269" s="58">
        <f aca="true" t="shared" si="127" ref="BX269:CF269">BX270+BX271+BX272+BX273+BX274+BX275+BX276+BX277</f>
        <v>0</v>
      </c>
      <c r="BY269" s="58">
        <f t="shared" si="127"/>
        <v>0</v>
      </c>
      <c r="BZ269" s="58">
        <f t="shared" si="127"/>
        <v>0</v>
      </c>
      <c r="CA269" s="58">
        <f t="shared" si="127"/>
        <v>0</v>
      </c>
      <c r="CB269" s="58">
        <f t="shared" si="127"/>
        <v>0</v>
      </c>
      <c r="CC269" s="58">
        <f t="shared" si="127"/>
        <v>0</v>
      </c>
      <c r="CD269" s="58">
        <f t="shared" si="127"/>
        <v>0</v>
      </c>
      <c r="CE269" s="58">
        <f t="shared" si="127"/>
        <v>0</v>
      </c>
      <c r="CF269" s="57">
        <f t="shared" si="127"/>
        <v>0</v>
      </c>
      <c r="CG269" s="27"/>
    </row>
    <row r="270" spans="1:85" ht="12.75">
      <c r="A270" s="39">
        <v>63601</v>
      </c>
      <c r="B270" s="40" t="s">
        <v>197</v>
      </c>
      <c r="C270" s="41">
        <f aca="true" t="shared" si="128" ref="C270:C277">SUM(BY270:CF270)+BX270</f>
        <v>0</v>
      </c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82"/>
      <c r="BT270" s="70"/>
      <c r="BU270" s="70"/>
      <c r="BV270" s="70"/>
      <c r="BW270" s="70"/>
      <c r="BX270" s="75"/>
      <c r="BY270" s="75"/>
      <c r="BZ270" s="75"/>
      <c r="CA270" s="75"/>
      <c r="CB270" s="75"/>
      <c r="CC270" s="75"/>
      <c r="CD270" s="75"/>
      <c r="CE270" s="75"/>
      <c r="CF270" s="48"/>
      <c r="CG270" s="27"/>
    </row>
    <row r="271" spans="1:85" ht="12.75">
      <c r="A271" s="39">
        <v>63602</v>
      </c>
      <c r="B271" s="40" t="s">
        <v>267</v>
      </c>
      <c r="C271" s="41">
        <f t="shared" si="128"/>
        <v>0</v>
      </c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82"/>
      <c r="BT271" s="70"/>
      <c r="BU271" s="70"/>
      <c r="BV271" s="70"/>
      <c r="BW271" s="70"/>
      <c r="BX271" s="75"/>
      <c r="BY271" s="75"/>
      <c r="BZ271" s="75"/>
      <c r="CA271" s="75"/>
      <c r="CB271" s="75"/>
      <c r="CC271" s="75"/>
      <c r="CD271" s="75"/>
      <c r="CE271" s="75"/>
      <c r="CF271" s="48"/>
      <c r="CG271" s="27"/>
    </row>
    <row r="272" spans="1:85" ht="12.75">
      <c r="A272" s="39">
        <v>63603</v>
      </c>
      <c r="B272" s="40" t="s">
        <v>199</v>
      </c>
      <c r="C272" s="41">
        <f t="shared" si="128"/>
        <v>0</v>
      </c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82"/>
      <c r="BT272" s="70"/>
      <c r="BU272" s="70"/>
      <c r="BV272" s="70"/>
      <c r="BW272" s="70"/>
      <c r="BX272" s="75"/>
      <c r="BY272" s="75"/>
      <c r="BZ272" s="75"/>
      <c r="CA272" s="75"/>
      <c r="CB272" s="75"/>
      <c r="CC272" s="75"/>
      <c r="CD272" s="75"/>
      <c r="CE272" s="75"/>
      <c r="CF272" s="48"/>
      <c r="CG272" s="27"/>
    </row>
    <row r="273" spans="1:85" ht="12.75">
      <c r="A273" s="39">
        <v>63604</v>
      </c>
      <c r="B273" s="40" t="s">
        <v>200</v>
      </c>
      <c r="C273" s="41">
        <f t="shared" si="128"/>
        <v>0</v>
      </c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82"/>
      <c r="BT273" s="70"/>
      <c r="BU273" s="70"/>
      <c r="BV273" s="70"/>
      <c r="BW273" s="70"/>
      <c r="BX273" s="75"/>
      <c r="BY273" s="75"/>
      <c r="BZ273" s="75"/>
      <c r="CA273" s="75"/>
      <c r="CB273" s="75"/>
      <c r="CC273" s="75"/>
      <c r="CD273" s="75"/>
      <c r="CE273" s="75"/>
      <c r="CF273" s="48"/>
      <c r="CG273" s="27"/>
    </row>
    <row r="274" spans="1:85" ht="12.75">
      <c r="A274" s="39">
        <v>63605</v>
      </c>
      <c r="B274" s="40" t="s">
        <v>201</v>
      </c>
      <c r="C274" s="41">
        <f t="shared" si="128"/>
        <v>0</v>
      </c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82"/>
      <c r="BT274" s="70"/>
      <c r="BU274" s="70"/>
      <c r="BV274" s="70"/>
      <c r="BW274" s="70"/>
      <c r="BX274" s="75"/>
      <c r="BY274" s="75"/>
      <c r="BZ274" s="75"/>
      <c r="CA274" s="75"/>
      <c r="CB274" s="75"/>
      <c r="CC274" s="75"/>
      <c r="CD274" s="75"/>
      <c r="CE274" s="75"/>
      <c r="CF274" s="48"/>
      <c r="CG274" s="27"/>
    </row>
    <row r="275" spans="1:85" ht="12.75">
      <c r="A275" s="39">
        <v>63606</v>
      </c>
      <c r="B275" s="40" t="s">
        <v>268</v>
      </c>
      <c r="C275" s="41">
        <f t="shared" si="128"/>
        <v>0</v>
      </c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82"/>
      <c r="BT275" s="70"/>
      <c r="BU275" s="70"/>
      <c r="BV275" s="70"/>
      <c r="BW275" s="70"/>
      <c r="BX275" s="75"/>
      <c r="BY275" s="75"/>
      <c r="BZ275" s="75"/>
      <c r="CA275" s="75"/>
      <c r="CB275" s="75"/>
      <c r="CC275" s="75"/>
      <c r="CD275" s="75"/>
      <c r="CE275" s="75"/>
      <c r="CF275" s="48"/>
      <c r="CG275" s="27"/>
    </row>
    <row r="276" spans="1:85" ht="12.75">
      <c r="A276" s="39">
        <v>63607</v>
      </c>
      <c r="B276" s="40" t="s">
        <v>203</v>
      </c>
      <c r="C276" s="41">
        <f t="shared" si="128"/>
        <v>0</v>
      </c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82"/>
      <c r="BT276" s="70"/>
      <c r="BU276" s="70"/>
      <c r="BV276" s="70"/>
      <c r="BW276" s="70"/>
      <c r="BX276" s="75"/>
      <c r="BY276" s="75"/>
      <c r="BZ276" s="75"/>
      <c r="CA276" s="75"/>
      <c r="CB276" s="75"/>
      <c r="CC276" s="75"/>
      <c r="CD276" s="75"/>
      <c r="CE276" s="75"/>
      <c r="CF276" s="48"/>
      <c r="CG276" s="27"/>
    </row>
    <row r="277" spans="1:85" ht="12.75">
      <c r="A277" s="39">
        <v>63699</v>
      </c>
      <c r="B277" s="40" t="s">
        <v>204</v>
      </c>
      <c r="C277" s="41">
        <f t="shared" si="128"/>
        <v>0</v>
      </c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82"/>
      <c r="BT277" s="70"/>
      <c r="BU277" s="70"/>
      <c r="BV277" s="70"/>
      <c r="BW277" s="70"/>
      <c r="BX277" s="75"/>
      <c r="BY277" s="75"/>
      <c r="BZ277" s="75"/>
      <c r="CA277" s="75"/>
      <c r="CB277" s="75"/>
      <c r="CC277" s="75"/>
      <c r="CD277" s="75"/>
      <c r="CE277" s="75"/>
      <c r="CF277" s="48"/>
      <c r="CG277" s="27"/>
    </row>
    <row r="278" spans="1:85" ht="12.75">
      <c r="A278" s="33">
        <v>637</v>
      </c>
      <c r="B278" s="34" t="s">
        <v>269</v>
      </c>
      <c r="C278" s="35">
        <f>C279+C280+C281+C282+C283</f>
        <v>0</v>
      </c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82"/>
      <c r="BT278" s="76"/>
      <c r="BU278" s="76"/>
      <c r="BV278" s="76"/>
      <c r="BW278" s="76"/>
      <c r="BX278" s="58">
        <f aca="true" t="shared" si="129" ref="BX278:CF278">BX279+BX280+BX281+BX282+BX283</f>
        <v>0</v>
      </c>
      <c r="BY278" s="58">
        <f t="shared" si="129"/>
        <v>0</v>
      </c>
      <c r="BZ278" s="58">
        <f t="shared" si="129"/>
        <v>0</v>
      </c>
      <c r="CA278" s="58">
        <f t="shared" si="129"/>
        <v>0</v>
      </c>
      <c r="CB278" s="58">
        <f t="shared" si="129"/>
        <v>0</v>
      </c>
      <c r="CC278" s="58">
        <f t="shared" si="129"/>
        <v>0</v>
      </c>
      <c r="CD278" s="58">
        <f t="shared" si="129"/>
        <v>0</v>
      </c>
      <c r="CE278" s="58">
        <f t="shared" si="129"/>
        <v>0</v>
      </c>
      <c r="CF278" s="57">
        <f t="shared" si="129"/>
        <v>0</v>
      </c>
      <c r="CG278" s="27"/>
    </row>
    <row r="279" spans="1:85" ht="12.75">
      <c r="A279" s="39">
        <v>63701</v>
      </c>
      <c r="B279" s="40" t="s">
        <v>270</v>
      </c>
      <c r="C279" s="41">
        <f aca="true" t="shared" si="130" ref="C279:C284">SUM(BY279:CF279)+BX279</f>
        <v>0</v>
      </c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82"/>
      <c r="BT279" s="70"/>
      <c r="BU279" s="70"/>
      <c r="BV279" s="70"/>
      <c r="BW279" s="70"/>
      <c r="BX279" s="75"/>
      <c r="BY279" s="75"/>
      <c r="BZ279" s="75"/>
      <c r="CA279" s="75"/>
      <c r="CB279" s="75"/>
      <c r="CC279" s="75"/>
      <c r="CD279" s="75"/>
      <c r="CE279" s="75"/>
      <c r="CF279" s="48"/>
      <c r="CG279" s="27"/>
    </row>
    <row r="280" spans="1:85" ht="12.75">
      <c r="A280" s="39">
        <v>63702</v>
      </c>
      <c r="B280" s="40" t="s">
        <v>271</v>
      </c>
      <c r="C280" s="41">
        <f t="shared" si="130"/>
        <v>0</v>
      </c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82"/>
      <c r="BT280" s="70"/>
      <c r="BU280" s="70"/>
      <c r="BV280" s="70"/>
      <c r="BW280" s="70"/>
      <c r="BX280" s="75"/>
      <c r="BY280" s="75"/>
      <c r="BZ280" s="75"/>
      <c r="CA280" s="75"/>
      <c r="CB280" s="75"/>
      <c r="CC280" s="75"/>
      <c r="CD280" s="75"/>
      <c r="CE280" s="75"/>
      <c r="CF280" s="48"/>
      <c r="CG280" s="27"/>
    </row>
    <row r="281" spans="1:85" ht="12.75">
      <c r="A281" s="39">
        <v>63703</v>
      </c>
      <c r="B281" s="40" t="s">
        <v>272</v>
      </c>
      <c r="C281" s="41">
        <f t="shared" si="130"/>
        <v>0</v>
      </c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82"/>
      <c r="BT281" s="70"/>
      <c r="BU281" s="70"/>
      <c r="BV281" s="70"/>
      <c r="BW281" s="70"/>
      <c r="BX281" s="75"/>
      <c r="BY281" s="75"/>
      <c r="BZ281" s="75"/>
      <c r="CA281" s="75"/>
      <c r="CB281" s="75"/>
      <c r="CC281" s="75"/>
      <c r="CD281" s="75"/>
      <c r="CE281" s="75"/>
      <c r="CF281" s="48"/>
      <c r="CG281" s="27"/>
    </row>
    <row r="282" spans="1:85" ht="12.75">
      <c r="A282" s="39">
        <v>63704</v>
      </c>
      <c r="B282" s="40" t="s">
        <v>273</v>
      </c>
      <c r="C282" s="41">
        <f t="shared" si="130"/>
        <v>0</v>
      </c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82"/>
      <c r="BT282" s="70"/>
      <c r="BU282" s="70"/>
      <c r="BV282" s="70"/>
      <c r="BW282" s="70"/>
      <c r="BX282" s="75"/>
      <c r="BY282" s="75"/>
      <c r="BZ282" s="75"/>
      <c r="CA282" s="75"/>
      <c r="CB282" s="75"/>
      <c r="CC282" s="75"/>
      <c r="CD282" s="75"/>
      <c r="CE282" s="75"/>
      <c r="CF282" s="48"/>
      <c r="CG282" s="27"/>
    </row>
    <row r="283" spans="1:85" ht="12.75">
      <c r="A283" s="39">
        <v>63705</v>
      </c>
      <c r="B283" s="40" t="s">
        <v>274</v>
      </c>
      <c r="C283" s="41">
        <f t="shared" si="130"/>
        <v>0</v>
      </c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82"/>
      <c r="BT283" s="70"/>
      <c r="BU283" s="70"/>
      <c r="BV283" s="70"/>
      <c r="BW283" s="70"/>
      <c r="BX283" s="75"/>
      <c r="BY283" s="75"/>
      <c r="BZ283" s="75"/>
      <c r="CA283" s="75"/>
      <c r="CB283" s="75"/>
      <c r="CC283" s="75"/>
      <c r="CD283" s="75"/>
      <c r="CE283" s="75"/>
      <c r="CF283" s="48"/>
      <c r="CG283" s="27"/>
    </row>
    <row r="284" spans="1:85" ht="12.75">
      <c r="A284" s="33">
        <v>638</v>
      </c>
      <c r="B284" s="34" t="s">
        <v>275</v>
      </c>
      <c r="C284" s="41">
        <f t="shared" si="130"/>
        <v>0</v>
      </c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82"/>
      <c r="BT284" s="76"/>
      <c r="BU284" s="76"/>
      <c r="BV284" s="76"/>
      <c r="BW284" s="76"/>
      <c r="BX284" s="75"/>
      <c r="BY284" s="75"/>
      <c r="BZ284" s="75"/>
      <c r="CA284" s="75"/>
      <c r="CB284" s="75"/>
      <c r="CC284" s="75"/>
      <c r="CD284" s="75"/>
      <c r="CE284" s="75"/>
      <c r="CF284" s="48"/>
      <c r="CG284" s="27"/>
    </row>
    <row r="285" spans="1:85" ht="12.75">
      <c r="A285" s="33">
        <v>639</v>
      </c>
      <c r="B285" s="34" t="s">
        <v>276</v>
      </c>
      <c r="C285" s="35">
        <f>C286+C296+C305+C314+C315+C318+C321+C325+C326</f>
        <v>0</v>
      </c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82"/>
      <c r="BT285" s="76"/>
      <c r="BU285" s="76"/>
      <c r="BV285" s="76"/>
      <c r="BW285" s="76"/>
      <c r="BX285" s="58">
        <f aca="true" t="shared" si="131" ref="BX285:CF285">BX286+BX296+BX305+BX314+BX315+BX318+BX321+BX325+BX326</f>
        <v>0</v>
      </c>
      <c r="BY285" s="58">
        <f t="shared" si="131"/>
        <v>0</v>
      </c>
      <c r="BZ285" s="58">
        <f t="shared" si="131"/>
        <v>0</v>
      </c>
      <c r="CA285" s="58">
        <f t="shared" si="131"/>
        <v>0</v>
      </c>
      <c r="CB285" s="58">
        <f t="shared" si="131"/>
        <v>0</v>
      </c>
      <c r="CC285" s="58">
        <f t="shared" si="131"/>
        <v>0</v>
      </c>
      <c r="CD285" s="58">
        <f t="shared" si="131"/>
        <v>0</v>
      </c>
      <c r="CE285" s="58">
        <f t="shared" si="131"/>
        <v>0</v>
      </c>
      <c r="CF285" s="57">
        <f t="shared" si="131"/>
        <v>0</v>
      </c>
      <c r="CG285" s="27"/>
    </row>
    <row r="286" spans="1:85" ht="12.75">
      <c r="A286" s="39">
        <v>63901</v>
      </c>
      <c r="B286" s="40" t="s">
        <v>277</v>
      </c>
      <c r="C286" s="41">
        <f>C287+C288+C289+C290+C291+C292+C293+C294+C295</f>
        <v>0</v>
      </c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82"/>
      <c r="BT286" s="70"/>
      <c r="BU286" s="70"/>
      <c r="BV286" s="70"/>
      <c r="BW286" s="70"/>
      <c r="BX286" s="53">
        <f aca="true" t="shared" si="132" ref="BX286:CF286">BX287+BX288+BX289+BX290+BX291+BX292+BX293+BX294+BX295</f>
        <v>0</v>
      </c>
      <c r="BY286" s="53">
        <f t="shared" si="132"/>
        <v>0</v>
      </c>
      <c r="BZ286" s="53">
        <f t="shared" si="132"/>
        <v>0</v>
      </c>
      <c r="CA286" s="53">
        <f t="shared" si="132"/>
        <v>0</v>
      </c>
      <c r="CB286" s="53">
        <f t="shared" si="132"/>
        <v>0</v>
      </c>
      <c r="CC286" s="53">
        <f t="shared" si="132"/>
        <v>0</v>
      </c>
      <c r="CD286" s="53">
        <f t="shared" si="132"/>
        <v>0</v>
      </c>
      <c r="CE286" s="53">
        <f t="shared" si="132"/>
        <v>0</v>
      </c>
      <c r="CF286" s="52">
        <f t="shared" si="132"/>
        <v>0</v>
      </c>
      <c r="CG286" s="27"/>
    </row>
    <row r="287" spans="1:85" ht="12.75">
      <c r="A287" s="43">
        <v>639011</v>
      </c>
      <c r="B287" s="54" t="s">
        <v>278</v>
      </c>
      <c r="C287" s="41">
        <f aca="true" t="shared" si="133" ref="C287:C295">SUM(BY287:CF287)+BX287</f>
        <v>0</v>
      </c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77"/>
      <c r="AE287" s="77"/>
      <c r="AF287" s="77"/>
      <c r="AG287" s="77"/>
      <c r="AH287" s="77"/>
      <c r="AI287" s="77"/>
      <c r="AJ287" s="77"/>
      <c r="AK287" s="77"/>
      <c r="AL287" s="77"/>
      <c r="AM287" s="77"/>
      <c r="AN287" s="77"/>
      <c r="AO287" s="77"/>
      <c r="AP287" s="77"/>
      <c r="AQ287" s="77"/>
      <c r="AR287" s="77"/>
      <c r="AS287" s="77"/>
      <c r="AT287" s="77"/>
      <c r="AU287" s="77"/>
      <c r="AV287" s="77"/>
      <c r="AW287" s="77"/>
      <c r="AX287" s="77"/>
      <c r="AY287" s="77"/>
      <c r="AZ287" s="77"/>
      <c r="BA287" s="77"/>
      <c r="BB287" s="77"/>
      <c r="BC287" s="77"/>
      <c r="BD287" s="77"/>
      <c r="BE287" s="77"/>
      <c r="BF287" s="77"/>
      <c r="BG287" s="77"/>
      <c r="BH287" s="77"/>
      <c r="BI287" s="77"/>
      <c r="BJ287" s="77"/>
      <c r="BK287" s="77"/>
      <c r="BL287" s="77"/>
      <c r="BM287" s="77"/>
      <c r="BN287" s="77"/>
      <c r="BO287" s="77"/>
      <c r="BP287" s="77"/>
      <c r="BQ287" s="77"/>
      <c r="BR287" s="77"/>
      <c r="BS287" s="82"/>
      <c r="BT287" s="77"/>
      <c r="BU287" s="77"/>
      <c r="BV287" s="77"/>
      <c r="BW287" s="77"/>
      <c r="BX287" s="79"/>
      <c r="BY287" s="79"/>
      <c r="BZ287" s="79"/>
      <c r="CA287" s="79"/>
      <c r="CB287" s="79"/>
      <c r="CC287" s="79"/>
      <c r="CD287" s="79"/>
      <c r="CE287" s="79"/>
      <c r="CF287" s="56"/>
      <c r="CG287" s="27"/>
    </row>
    <row r="288" spans="1:85" ht="12.75">
      <c r="A288" s="43">
        <v>639012</v>
      </c>
      <c r="B288" s="54" t="s">
        <v>279</v>
      </c>
      <c r="C288" s="41">
        <f t="shared" si="133"/>
        <v>0</v>
      </c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7"/>
      <c r="AE288" s="77"/>
      <c r="AF288" s="77"/>
      <c r="AG288" s="77"/>
      <c r="AH288" s="77"/>
      <c r="AI288" s="77"/>
      <c r="AJ288" s="77"/>
      <c r="AK288" s="77"/>
      <c r="AL288" s="77"/>
      <c r="AM288" s="77"/>
      <c r="AN288" s="77"/>
      <c r="AO288" s="77"/>
      <c r="AP288" s="77"/>
      <c r="AQ288" s="77"/>
      <c r="AR288" s="77"/>
      <c r="AS288" s="77"/>
      <c r="AT288" s="77"/>
      <c r="AU288" s="77"/>
      <c r="AV288" s="77"/>
      <c r="AW288" s="77"/>
      <c r="AX288" s="77"/>
      <c r="AY288" s="77"/>
      <c r="AZ288" s="77"/>
      <c r="BA288" s="77"/>
      <c r="BB288" s="77"/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77"/>
      <c r="BQ288" s="77"/>
      <c r="BR288" s="77"/>
      <c r="BS288" s="82"/>
      <c r="BT288" s="77"/>
      <c r="BU288" s="77"/>
      <c r="BV288" s="77"/>
      <c r="BW288" s="77"/>
      <c r="BX288" s="79"/>
      <c r="BY288" s="79"/>
      <c r="BZ288" s="79"/>
      <c r="CA288" s="79"/>
      <c r="CB288" s="79"/>
      <c r="CC288" s="79"/>
      <c r="CD288" s="79"/>
      <c r="CE288" s="79"/>
      <c r="CF288" s="56"/>
      <c r="CG288" s="27"/>
    </row>
    <row r="289" spans="1:85" ht="12.75">
      <c r="A289" s="43">
        <v>639013</v>
      </c>
      <c r="B289" s="54" t="s">
        <v>280</v>
      </c>
      <c r="C289" s="41">
        <f t="shared" si="133"/>
        <v>0</v>
      </c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77"/>
      <c r="AE289" s="77"/>
      <c r="AF289" s="77"/>
      <c r="AG289" s="77"/>
      <c r="AH289" s="77"/>
      <c r="AI289" s="77"/>
      <c r="AJ289" s="77"/>
      <c r="AK289" s="77"/>
      <c r="AL289" s="77"/>
      <c r="AM289" s="77"/>
      <c r="AN289" s="77"/>
      <c r="AO289" s="77"/>
      <c r="AP289" s="77"/>
      <c r="AQ289" s="77"/>
      <c r="AR289" s="77"/>
      <c r="AS289" s="77"/>
      <c r="AT289" s="77"/>
      <c r="AU289" s="77"/>
      <c r="AV289" s="77"/>
      <c r="AW289" s="77"/>
      <c r="AX289" s="77"/>
      <c r="AY289" s="77"/>
      <c r="AZ289" s="77"/>
      <c r="BA289" s="77"/>
      <c r="BB289" s="77"/>
      <c r="BC289" s="77"/>
      <c r="BD289" s="77"/>
      <c r="BE289" s="77"/>
      <c r="BF289" s="77"/>
      <c r="BG289" s="77"/>
      <c r="BH289" s="77"/>
      <c r="BI289" s="77"/>
      <c r="BJ289" s="77"/>
      <c r="BK289" s="77"/>
      <c r="BL289" s="77"/>
      <c r="BM289" s="77"/>
      <c r="BN289" s="77"/>
      <c r="BO289" s="77"/>
      <c r="BP289" s="77"/>
      <c r="BQ289" s="77"/>
      <c r="BR289" s="77"/>
      <c r="BS289" s="82"/>
      <c r="BT289" s="77"/>
      <c r="BU289" s="77"/>
      <c r="BV289" s="77"/>
      <c r="BW289" s="77"/>
      <c r="BX289" s="79"/>
      <c r="BY289" s="79"/>
      <c r="BZ289" s="79"/>
      <c r="CA289" s="79"/>
      <c r="CB289" s="79"/>
      <c r="CC289" s="79"/>
      <c r="CD289" s="79"/>
      <c r="CE289" s="79"/>
      <c r="CF289" s="56"/>
      <c r="CG289" s="27"/>
    </row>
    <row r="290" spans="1:85" ht="12.75">
      <c r="A290" s="43">
        <v>639014</v>
      </c>
      <c r="B290" s="54" t="s">
        <v>281</v>
      </c>
      <c r="C290" s="41">
        <f t="shared" si="133"/>
        <v>0</v>
      </c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7"/>
      <c r="AE290" s="77"/>
      <c r="AF290" s="77"/>
      <c r="AG290" s="77"/>
      <c r="AH290" s="77"/>
      <c r="AI290" s="77"/>
      <c r="AJ290" s="77"/>
      <c r="AK290" s="77"/>
      <c r="AL290" s="77"/>
      <c r="AM290" s="77"/>
      <c r="AN290" s="77"/>
      <c r="AO290" s="77"/>
      <c r="AP290" s="77"/>
      <c r="AQ290" s="77"/>
      <c r="AR290" s="77"/>
      <c r="AS290" s="77"/>
      <c r="AT290" s="77"/>
      <c r="AU290" s="77"/>
      <c r="AV290" s="77"/>
      <c r="AW290" s="77"/>
      <c r="AX290" s="77"/>
      <c r="AY290" s="77"/>
      <c r="AZ290" s="77"/>
      <c r="BA290" s="77"/>
      <c r="BB290" s="77"/>
      <c r="BC290" s="77"/>
      <c r="BD290" s="77"/>
      <c r="BE290" s="77"/>
      <c r="BF290" s="77"/>
      <c r="BG290" s="77"/>
      <c r="BH290" s="77"/>
      <c r="BI290" s="77"/>
      <c r="BJ290" s="77"/>
      <c r="BK290" s="77"/>
      <c r="BL290" s="77"/>
      <c r="BM290" s="77"/>
      <c r="BN290" s="77"/>
      <c r="BO290" s="77"/>
      <c r="BP290" s="77"/>
      <c r="BQ290" s="77"/>
      <c r="BR290" s="77"/>
      <c r="BS290" s="82"/>
      <c r="BT290" s="77"/>
      <c r="BU290" s="77"/>
      <c r="BV290" s="77"/>
      <c r="BW290" s="77"/>
      <c r="BX290" s="79"/>
      <c r="BY290" s="79"/>
      <c r="BZ290" s="79"/>
      <c r="CA290" s="79"/>
      <c r="CB290" s="79"/>
      <c r="CC290" s="79"/>
      <c r="CD290" s="79"/>
      <c r="CE290" s="79"/>
      <c r="CF290" s="56"/>
      <c r="CG290" s="27"/>
    </row>
    <row r="291" spans="1:85" ht="12.75">
      <c r="A291" s="43">
        <v>639015</v>
      </c>
      <c r="B291" s="54" t="s">
        <v>282</v>
      </c>
      <c r="C291" s="41">
        <f t="shared" si="133"/>
        <v>0</v>
      </c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  <c r="AC291" s="77"/>
      <c r="AD291" s="77"/>
      <c r="AE291" s="77"/>
      <c r="AF291" s="77"/>
      <c r="AG291" s="77"/>
      <c r="AH291" s="77"/>
      <c r="AI291" s="77"/>
      <c r="AJ291" s="77"/>
      <c r="AK291" s="77"/>
      <c r="AL291" s="77"/>
      <c r="AM291" s="77"/>
      <c r="AN291" s="77"/>
      <c r="AO291" s="77"/>
      <c r="AP291" s="77"/>
      <c r="AQ291" s="77"/>
      <c r="AR291" s="77"/>
      <c r="AS291" s="77"/>
      <c r="AT291" s="77"/>
      <c r="AU291" s="77"/>
      <c r="AV291" s="77"/>
      <c r="AW291" s="77"/>
      <c r="AX291" s="77"/>
      <c r="AY291" s="77"/>
      <c r="AZ291" s="77"/>
      <c r="BA291" s="77"/>
      <c r="BB291" s="77"/>
      <c r="BC291" s="77"/>
      <c r="BD291" s="77"/>
      <c r="BE291" s="77"/>
      <c r="BF291" s="77"/>
      <c r="BG291" s="77"/>
      <c r="BH291" s="77"/>
      <c r="BI291" s="77"/>
      <c r="BJ291" s="77"/>
      <c r="BK291" s="77"/>
      <c r="BL291" s="77"/>
      <c r="BM291" s="77"/>
      <c r="BN291" s="77"/>
      <c r="BO291" s="77"/>
      <c r="BP291" s="77"/>
      <c r="BQ291" s="77"/>
      <c r="BR291" s="77"/>
      <c r="BS291" s="82"/>
      <c r="BT291" s="77"/>
      <c r="BU291" s="77"/>
      <c r="BV291" s="77"/>
      <c r="BW291" s="77"/>
      <c r="BX291" s="79"/>
      <c r="BY291" s="79"/>
      <c r="BZ291" s="79"/>
      <c r="CA291" s="79"/>
      <c r="CB291" s="79"/>
      <c r="CC291" s="79"/>
      <c r="CD291" s="79"/>
      <c r="CE291" s="79"/>
      <c r="CF291" s="56"/>
      <c r="CG291" s="27"/>
    </row>
    <row r="292" spans="1:85" ht="12.75">
      <c r="A292" s="43">
        <v>639016</v>
      </c>
      <c r="B292" s="54" t="s">
        <v>283</v>
      </c>
      <c r="C292" s="41">
        <f t="shared" si="133"/>
        <v>0</v>
      </c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77"/>
      <c r="AE292" s="77"/>
      <c r="AF292" s="77"/>
      <c r="AG292" s="77"/>
      <c r="AH292" s="77"/>
      <c r="AI292" s="77"/>
      <c r="AJ292" s="77"/>
      <c r="AK292" s="77"/>
      <c r="AL292" s="77"/>
      <c r="AM292" s="77"/>
      <c r="AN292" s="77"/>
      <c r="AO292" s="77"/>
      <c r="AP292" s="77"/>
      <c r="AQ292" s="77"/>
      <c r="AR292" s="77"/>
      <c r="AS292" s="77"/>
      <c r="AT292" s="77"/>
      <c r="AU292" s="77"/>
      <c r="AV292" s="77"/>
      <c r="AW292" s="77"/>
      <c r="AX292" s="77"/>
      <c r="AY292" s="77"/>
      <c r="AZ292" s="77"/>
      <c r="BA292" s="77"/>
      <c r="BB292" s="77"/>
      <c r="BC292" s="77"/>
      <c r="BD292" s="77"/>
      <c r="BE292" s="77"/>
      <c r="BF292" s="77"/>
      <c r="BG292" s="77"/>
      <c r="BH292" s="77"/>
      <c r="BI292" s="77"/>
      <c r="BJ292" s="77"/>
      <c r="BK292" s="77"/>
      <c r="BL292" s="77"/>
      <c r="BM292" s="77"/>
      <c r="BN292" s="77"/>
      <c r="BO292" s="77"/>
      <c r="BP292" s="77"/>
      <c r="BQ292" s="77"/>
      <c r="BR292" s="77"/>
      <c r="BS292" s="82"/>
      <c r="BT292" s="77"/>
      <c r="BU292" s="77"/>
      <c r="BV292" s="77"/>
      <c r="BW292" s="77"/>
      <c r="BX292" s="79"/>
      <c r="BY292" s="79"/>
      <c r="BZ292" s="79"/>
      <c r="CA292" s="79"/>
      <c r="CB292" s="79"/>
      <c r="CC292" s="79"/>
      <c r="CD292" s="79"/>
      <c r="CE292" s="79"/>
      <c r="CF292" s="56"/>
      <c r="CG292" s="27"/>
    </row>
    <row r="293" spans="1:85" ht="12.75">
      <c r="A293" s="43">
        <v>639017</v>
      </c>
      <c r="B293" s="54" t="s">
        <v>284</v>
      </c>
      <c r="C293" s="41">
        <f t="shared" si="133"/>
        <v>0</v>
      </c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7"/>
      <c r="AE293" s="77"/>
      <c r="AF293" s="77"/>
      <c r="AG293" s="77"/>
      <c r="AH293" s="77"/>
      <c r="AI293" s="77"/>
      <c r="AJ293" s="77"/>
      <c r="AK293" s="77"/>
      <c r="AL293" s="77"/>
      <c r="AM293" s="77"/>
      <c r="AN293" s="77"/>
      <c r="AO293" s="77"/>
      <c r="AP293" s="77"/>
      <c r="AQ293" s="77"/>
      <c r="AR293" s="77"/>
      <c r="AS293" s="77"/>
      <c r="AT293" s="77"/>
      <c r="AU293" s="77"/>
      <c r="AV293" s="77"/>
      <c r="AW293" s="77"/>
      <c r="AX293" s="77"/>
      <c r="AY293" s="77"/>
      <c r="AZ293" s="77"/>
      <c r="BA293" s="77"/>
      <c r="BB293" s="77"/>
      <c r="BC293" s="77"/>
      <c r="BD293" s="77"/>
      <c r="BE293" s="77"/>
      <c r="BF293" s="77"/>
      <c r="BG293" s="77"/>
      <c r="BH293" s="77"/>
      <c r="BI293" s="77"/>
      <c r="BJ293" s="77"/>
      <c r="BK293" s="77"/>
      <c r="BL293" s="77"/>
      <c r="BM293" s="77"/>
      <c r="BN293" s="77"/>
      <c r="BO293" s="77"/>
      <c r="BP293" s="77"/>
      <c r="BQ293" s="77"/>
      <c r="BR293" s="77"/>
      <c r="BS293" s="82"/>
      <c r="BT293" s="77"/>
      <c r="BU293" s="77"/>
      <c r="BV293" s="77"/>
      <c r="BW293" s="77"/>
      <c r="BX293" s="79"/>
      <c r="BY293" s="79"/>
      <c r="BZ293" s="79"/>
      <c r="CA293" s="79"/>
      <c r="CB293" s="79"/>
      <c r="CC293" s="79"/>
      <c r="CD293" s="79"/>
      <c r="CE293" s="79"/>
      <c r="CF293" s="56"/>
      <c r="CG293" s="27"/>
    </row>
    <row r="294" spans="1:85" ht="12.75">
      <c r="A294" s="43">
        <v>639018</v>
      </c>
      <c r="B294" s="54" t="s">
        <v>285</v>
      </c>
      <c r="C294" s="41">
        <f t="shared" si="133"/>
        <v>0</v>
      </c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77"/>
      <c r="AE294" s="77"/>
      <c r="AF294" s="77"/>
      <c r="AG294" s="77"/>
      <c r="AH294" s="77"/>
      <c r="AI294" s="77"/>
      <c r="AJ294" s="77"/>
      <c r="AK294" s="77"/>
      <c r="AL294" s="77"/>
      <c r="AM294" s="77"/>
      <c r="AN294" s="77"/>
      <c r="AO294" s="77"/>
      <c r="AP294" s="77"/>
      <c r="AQ294" s="77"/>
      <c r="AR294" s="77"/>
      <c r="AS294" s="77"/>
      <c r="AT294" s="77"/>
      <c r="AU294" s="77"/>
      <c r="AV294" s="77"/>
      <c r="AW294" s="77"/>
      <c r="AX294" s="77"/>
      <c r="AY294" s="77"/>
      <c r="AZ294" s="77"/>
      <c r="BA294" s="77"/>
      <c r="BB294" s="77"/>
      <c r="BC294" s="77"/>
      <c r="BD294" s="77"/>
      <c r="BE294" s="77"/>
      <c r="BF294" s="77"/>
      <c r="BG294" s="77"/>
      <c r="BH294" s="77"/>
      <c r="BI294" s="77"/>
      <c r="BJ294" s="77"/>
      <c r="BK294" s="77"/>
      <c r="BL294" s="77"/>
      <c r="BM294" s="77"/>
      <c r="BN294" s="77"/>
      <c r="BO294" s="77"/>
      <c r="BP294" s="77"/>
      <c r="BQ294" s="77"/>
      <c r="BR294" s="77"/>
      <c r="BS294" s="82"/>
      <c r="BT294" s="77"/>
      <c r="BU294" s="77"/>
      <c r="BV294" s="77"/>
      <c r="BW294" s="77"/>
      <c r="BX294" s="79"/>
      <c r="BY294" s="79"/>
      <c r="BZ294" s="79"/>
      <c r="CA294" s="79"/>
      <c r="CB294" s="79"/>
      <c r="CC294" s="79"/>
      <c r="CD294" s="79"/>
      <c r="CE294" s="79"/>
      <c r="CF294" s="56"/>
      <c r="CG294" s="27"/>
    </row>
    <row r="295" spans="1:85" ht="12.75">
      <c r="A295" s="43">
        <v>639019</v>
      </c>
      <c r="B295" s="54" t="s">
        <v>286</v>
      </c>
      <c r="C295" s="41">
        <f t="shared" si="133"/>
        <v>0</v>
      </c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7"/>
      <c r="AE295" s="77"/>
      <c r="AF295" s="77"/>
      <c r="AG295" s="77"/>
      <c r="AH295" s="77"/>
      <c r="AI295" s="77"/>
      <c r="AJ295" s="77"/>
      <c r="AK295" s="77"/>
      <c r="AL295" s="77"/>
      <c r="AM295" s="77"/>
      <c r="AN295" s="77"/>
      <c r="AO295" s="77"/>
      <c r="AP295" s="77"/>
      <c r="AQ295" s="77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7"/>
      <c r="BC295" s="77"/>
      <c r="BD295" s="77"/>
      <c r="BE295" s="77"/>
      <c r="BF295" s="77"/>
      <c r="BG295" s="77"/>
      <c r="BH295" s="77"/>
      <c r="BI295" s="77"/>
      <c r="BJ295" s="77"/>
      <c r="BK295" s="77"/>
      <c r="BL295" s="77"/>
      <c r="BM295" s="77"/>
      <c r="BN295" s="77"/>
      <c r="BO295" s="77"/>
      <c r="BP295" s="77"/>
      <c r="BQ295" s="77"/>
      <c r="BR295" s="77"/>
      <c r="BS295" s="82"/>
      <c r="BT295" s="77"/>
      <c r="BU295" s="77"/>
      <c r="BV295" s="77"/>
      <c r="BW295" s="77"/>
      <c r="BX295" s="79"/>
      <c r="BY295" s="79"/>
      <c r="BZ295" s="79"/>
      <c r="CA295" s="79"/>
      <c r="CB295" s="79"/>
      <c r="CC295" s="79"/>
      <c r="CD295" s="79"/>
      <c r="CE295" s="79"/>
      <c r="CF295" s="56"/>
      <c r="CG295" s="27"/>
    </row>
    <row r="296" spans="1:85" ht="12.75">
      <c r="A296" s="39">
        <v>63902</v>
      </c>
      <c r="B296" s="40" t="s">
        <v>287</v>
      </c>
      <c r="C296" s="41">
        <f>C297+C298+C299+C300+C301+C302+C303+C304</f>
        <v>0</v>
      </c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82"/>
      <c r="BT296" s="70"/>
      <c r="BU296" s="70"/>
      <c r="BV296" s="70"/>
      <c r="BW296" s="70"/>
      <c r="BX296" s="53">
        <f aca="true" t="shared" si="134" ref="BX296:CF296">BX297+BX298+BX299+BX300+BX301+BX302+BX303+BX304</f>
        <v>0</v>
      </c>
      <c r="BY296" s="53">
        <f t="shared" si="134"/>
        <v>0</v>
      </c>
      <c r="BZ296" s="53">
        <f t="shared" si="134"/>
        <v>0</v>
      </c>
      <c r="CA296" s="53">
        <f t="shared" si="134"/>
        <v>0</v>
      </c>
      <c r="CB296" s="53">
        <f t="shared" si="134"/>
        <v>0</v>
      </c>
      <c r="CC296" s="53">
        <f t="shared" si="134"/>
        <v>0</v>
      </c>
      <c r="CD296" s="53">
        <f t="shared" si="134"/>
        <v>0</v>
      </c>
      <c r="CE296" s="53">
        <f t="shared" si="134"/>
        <v>0</v>
      </c>
      <c r="CF296" s="52">
        <f t="shared" si="134"/>
        <v>0</v>
      </c>
      <c r="CG296" s="27"/>
    </row>
    <row r="297" spans="1:85" ht="12.75">
      <c r="A297" s="43">
        <v>639021</v>
      </c>
      <c r="B297" s="54" t="s">
        <v>278</v>
      </c>
      <c r="C297" s="41">
        <f aca="true" t="shared" si="135" ref="C297:C304">SUM(BY297:CF297)+BX297</f>
        <v>0</v>
      </c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77"/>
      <c r="AE297" s="77"/>
      <c r="AF297" s="77"/>
      <c r="AG297" s="77"/>
      <c r="AH297" s="77"/>
      <c r="AI297" s="77"/>
      <c r="AJ297" s="77"/>
      <c r="AK297" s="77"/>
      <c r="AL297" s="77"/>
      <c r="AM297" s="77"/>
      <c r="AN297" s="77"/>
      <c r="AO297" s="77"/>
      <c r="AP297" s="77"/>
      <c r="AQ297" s="77"/>
      <c r="AR297" s="77"/>
      <c r="AS297" s="77"/>
      <c r="AT297" s="77"/>
      <c r="AU297" s="77"/>
      <c r="AV297" s="77"/>
      <c r="AW297" s="77"/>
      <c r="AX297" s="77"/>
      <c r="AY297" s="77"/>
      <c r="AZ297" s="77"/>
      <c r="BA297" s="77"/>
      <c r="BB297" s="77"/>
      <c r="BC297" s="77"/>
      <c r="BD297" s="77"/>
      <c r="BE297" s="77"/>
      <c r="BF297" s="77"/>
      <c r="BG297" s="77"/>
      <c r="BH297" s="77"/>
      <c r="BI297" s="77"/>
      <c r="BJ297" s="77"/>
      <c r="BK297" s="77"/>
      <c r="BL297" s="77"/>
      <c r="BM297" s="77"/>
      <c r="BN297" s="77"/>
      <c r="BO297" s="77"/>
      <c r="BP297" s="77"/>
      <c r="BQ297" s="77"/>
      <c r="BR297" s="77"/>
      <c r="BS297" s="82"/>
      <c r="BT297" s="77"/>
      <c r="BU297" s="77"/>
      <c r="BV297" s="77"/>
      <c r="BW297" s="77"/>
      <c r="BX297" s="79"/>
      <c r="BY297" s="79"/>
      <c r="BZ297" s="79"/>
      <c r="CA297" s="79"/>
      <c r="CB297" s="79"/>
      <c r="CC297" s="79"/>
      <c r="CD297" s="79"/>
      <c r="CE297" s="79"/>
      <c r="CF297" s="56"/>
      <c r="CG297" s="27"/>
    </row>
    <row r="298" spans="1:85" ht="12.75">
      <c r="A298" s="43">
        <v>639022</v>
      </c>
      <c r="B298" s="54" t="s">
        <v>279</v>
      </c>
      <c r="C298" s="41">
        <f t="shared" si="135"/>
        <v>0</v>
      </c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7"/>
      <c r="AE298" s="77"/>
      <c r="AF298" s="77"/>
      <c r="AG298" s="77"/>
      <c r="AH298" s="77"/>
      <c r="AI298" s="77"/>
      <c r="AJ298" s="77"/>
      <c r="AK298" s="77"/>
      <c r="AL298" s="77"/>
      <c r="AM298" s="77"/>
      <c r="AN298" s="77"/>
      <c r="AO298" s="77"/>
      <c r="AP298" s="77"/>
      <c r="AQ298" s="77"/>
      <c r="AR298" s="77"/>
      <c r="AS298" s="77"/>
      <c r="AT298" s="77"/>
      <c r="AU298" s="77"/>
      <c r="AV298" s="77"/>
      <c r="AW298" s="77"/>
      <c r="AX298" s="77"/>
      <c r="AY298" s="77"/>
      <c r="AZ298" s="77"/>
      <c r="BA298" s="77"/>
      <c r="BB298" s="77"/>
      <c r="BC298" s="77"/>
      <c r="BD298" s="77"/>
      <c r="BE298" s="77"/>
      <c r="BF298" s="77"/>
      <c r="BG298" s="77"/>
      <c r="BH298" s="77"/>
      <c r="BI298" s="77"/>
      <c r="BJ298" s="77"/>
      <c r="BK298" s="77"/>
      <c r="BL298" s="77"/>
      <c r="BM298" s="77"/>
      <c r="BN298" s="77"/>
      <c r="BO298" s="77"/>
      <c r="BP298" s="77"/>
      <c r="BQ298" s="77"/>
      <c r="BR298" s="77"/>
      <c r="BS298" s="82"/>
      <c r="BT298" s="77"/>
      <c r="BU298" s="77"/>
      <c r="BV298" s="77"/>
      <c r="BW298" s="77"/>
      <c r="BX298" s="79"/>
      <c r="BY298" s="79"/>
      <c r="BZ298" s="79"/>
      <c r="CA298" s="79"/>
      <c r="CB298" s="79"/>
      <c r="CC298" s="79"/>
      <c r="CD298" s="79"/>
      <c r="CE298" s="79"/>
      <c r="CF298" s="56"/>
      <c r="CG298" s="27"/>
    </row>
    <row r="299" spans="1:85" ht="12.75">
      <c r="A299" s="43">
        <v>639023</v>
      </c>
      <c r="B299" s="54" t="s">
        <v>280</v>
      </c>
      <c r="C299" s="41">
        <f t="shared" si="135"/>
        <v>0</v>
      </c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77"/>
      <c r="AE299" s="77"/>
      <c r="AF299" s="77"/>
      <c r="AG299" s="77"/>
      <c r="AH299" s="77"/>
      <c r="AI299" s="77"/>
      <c r="AJ299" s="77"/>
      <c r="AK299" s="77"/>
      <c r="AL299" s="77"/>
      <c r="AM299" s="77"/>
      <c r="AN299" s="77"/>
      <c r="AO299" s="77"/>
      <c r="AP299" s="77"/>
      <c r="AQ299" s="77"/>
      <c r="AR299" s="77"/>
      <c r="AS299" s="77"/>
      <c r="AT299" s="77"/>
      <c r="AU299" s="77"/>
      <c r="AV299" s="77"/>
      <c r="AW299" s="77"/>
      <c r="AX299" s="77"/>
      <c r="AY299" s="77"/>
      <c r="AZ299" s="77"/>
      <c r="BA299" s="77"/>
      <c r="BB299" s="77"/>
      <c r="BC299" s="77"/>
      <c r="BD299" s="77"/>
      <c r="BE299" s="77"/>
      <c r="BF299" s="77"/>
      <c r="BG299" s="77"/>
      <c r="BH299" s="77"/>
      <c r="BI299" s="77"/>
      <c r="BJ299" s="77"/>
      <c r="BK299" s="77"/>
      <c r="BL299" s="77"/>
      <c r="BM299" s="77"/>
      <c r="BN299" s="77"/>
      <c r="BO299" s="77"/>
      <c r="BP299" s="77"/>
      <c r="BQ299" s="77"/>
      <c r="BR299" s="77"/>
      <c r="BS299" s="82"/>
      <c r="BT299" s="77"/>
      <c r="BU299" s="77"/>
      <c r="BV299" s="77"/>
      <c r="BW299" s="77"/>
      <c r="BX299" s="79"/>
      <c r="BY299" s="79"/>
      <c r="BZ299" s="79"/>
      <c r="CA299" s="79"/>
      <c r="CB299" s="79"/>
      <c r="CC299" s="79"/>
      <c r="CD299" s="79"/>
      <c r="CE299" s="79"/>
      <c r="CF299" s="56"/>
      <c r="CG299" s="27"/>
    </row>
    <row r="300" spans="1:85" ht="12.75">
      <c r="A300" s="43">
        <v>639024</v>
      </c>
      <c r="B300" s="54" t="s">
        <v>281</v>
      </c>
      <c r="C300" s="41">
        <f t="shared" si="135"/>
        <v>0</v>
      </c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7"/>
      <c r="AE300" s="77"/>
      <c r="AF300" s="77"/>
      <c r="AG300" s="77"/>
      <c r="AH300" s="77"/>
      <c r="AI300" s="77"/>
      <c r="AJ300" s="77"/>
      <c r="AK300" s="77"/>
      <c r="AL300" s="77"/>
      <c r="AM300" s="77"/>
      <c r="AN300" s="77"/>
      <c r="AO300" s="77"/>
      <c r="AP300" s="77"/>
      <c r="AQ300" s="77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7"/>
      <c r="BC300" s="77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7"/>
      <c r="BO300" s="77"/>
      <c r="BP300" s="77"/>
      <c r="BQ300" s="77"/>
      <c r="BR300" s="77"/>
      <c r="BS300" s="82"/>
      <c r="BT300" s="77"/>
      <c r="BU300" s="77"/>
      <c r="BV300" s="77"/>
      <c r="BW300" s="77"/>
      <c r="BX300" s="79"/>
      <c r="BY300" s="79"/>
      <c r="BZ300" s="79"/>
      <c r="CA300" s="79"/>
      <c r="CB300" s="79"/>
      <c r="CC300" s="79"/>
      <c r="CD300" s="79"/>
      <c r="CE300" s="79"/>
      <c r="CF300" s="56"/>
      <c r="CG300" s="27"/>
    </row>
    <row r="301" spans="1:85" ht="12.75">
      <c r="A301" s="43">
        <v>639025</v>
      </c>
      <c r="B301" s="54" t="s">
        <v>282</v>
      </c>
      <c r="C301" s="41">
        <f t="shared" si="135"/>
        <v>0</v>
      </c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  <c r="AC301" s="77"/>
      <c r="AD301" s="77"/>
      <c r="AE301" s="77"/>
      <c r="AF301" s="77"/>
      <c r="AG301" s="77"/>
      <c r="AH301" s="77"/>
      <c r="AI301" s="77"/>
      <c r="AJ301" s="77"/>
      <c r="AK301" s="77"/>
      <c r="AL301" s="77"/>
      <c r="AM301" s="77"/>
      <c r="AN301" s="77"/>
      <c r="AO301" s="77"/>
      <c r="AP301" s="77"/>
      <c r="AQ301" s="77"/>
      <c r="AR301" s="77"/>
      <c r="AS301" s="77"/>
      <c r="AT301" s="77"/>
      <c r="AU301" s="77"/>
      <c r="AV301" s="77"/>
      <c r="AW301" s="77"/>
      <c r="AX301" s="77"/>
      <c r="AY301" s="77"/>
      <c r="AZ301" s="77"/>
      <c r="BA301" s="77"/>
      <c r="BB301" s="77"/>
      <c r="BC301" s="77"/>
      <c r="BD301" s="77"/>
      <c r="BE301" s="77"/>
      <c r="BF301" s="77"/>
      <c r="BG301" s="77"/>
      <c r="BH301" s="77"/>
      <c r="BI301" s="77"/>
      <c r="BJ301" s="77"/>
      <c r="BK301" s="77"/>
      <c r="BL301" s="77"/>
      <c r="BM301" s="77"/>
      <c r="BN301" s="77"/>
      <c r="BO301" s="77"/>
      <c r="BP301" s="77"/>
      <c r="BQ301" s="77"/>
      <c r="BR301" s="77"/>
      <c r="BS301" s="82"/>
      <c r="BT301" s="77"/>
      <c r="BU301" s="77"/>
      <c r="BV301" s="77"/>
      <c r="BW301" s="77"/>
      <c r="BX301" s="79"/>
      <c r="BY301" s="79"/>
      <c r="BZ301" s="79"/>
      <c r="CA301" s="79"/>
      <c r="CB301" s="79"/>
      <c r="CC301" s="79"/>
      <c r="CD301" s="79"/>
      <c r="CE301" s="79"/>
      <c r="CF301" s="56"/>
      <c r="CG301" s="27"/>
    </row>
    <row r="302" spans="1:85" ht="12.75">
      <c r="A302" s="43">
        <v>639026</v>
      </c>
      <c r="B302" s="54" t="s">
        <v>283</v>
      </c>
      <c r="C302" s="41">
        <f t="shared" si="135"/>
        <v>0</v>
      </c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77"/>
      <c r="AE302" s="77"/>
      <c r="AF302" s="77"/>
      <c r="AG302" s="77"/>
      <c r="AH302" s="77"/>
      <c r="AI302" s="77"/>
      <c r="AJ302" s="77"/>
      <c r="AK302" s="77"/>
      <c r="AL302" s="77"/>
      <c r="AM302" s="77"/>
      <c r="AN302" s="77"/>
      <c r="AO302" s="77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I302" s="77"/>
      <c r="BJ302" s="77"/>
      <c r="BK302" s="77"/>
      <c r="BL302" s="77"/>
      <c r="BM302" s="77"/>
      <c r="BN302" s="77"/>
      <c r="BO302" s="77"/>
      <c r="BP302" s="77"/>
      <c r="BQ302" s="77"/>
      <c r="BR302" s="77"/>
      <c r="BS302" s="82"/>
      <c r="BT302" s="77"/>
      <c r="BU302" s="77"/>
      <c r="BV302" s="77"/>
      <c r="BW302" s="77"/>
      <c r="BX302" s="79"/>
      <c r="BY302" s="79"/>
      <c r="BZ302" s="79"/>
      <c r="CA302" s="79"/>
      <c r="CB302" s="79"/>
      <c r="CC302" s="79"/>
      <c r="CD302" s="79"/>
      <c r="CE302" s="79"/>
      <c r="CF302" s="56"/>
      <c r="CG302" s="27"/>
    </row>
    <row r="303" spans="1:85" ht="12.75">
      <c r="A303" s="43">
        <v>639027</v>
      </c>
      <c r="B303" s="54" t="s">
        <v>288</v>
      </c>
      <c r="C303" s="41">
        <f t="shared" si="135"/>
        <v>0</v>
      </c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7"/>
      <c r="AE303" s="77"/>
      <c r="AF303" s="77"/>
      <c r="AG303" s="77"/>
      <c r="AH303" s="77"/>
      <c r="AI303" s="77"/>
      <c r="AJ303" s="77"/>
      <c r="AK303" s="77"/>
      <c r="AL303" s="77"/>
      <c r="AM303" s="77"/>
      <c r="AN303" s="77"/>
      <c r="AO303" s="77"/>
      <c r="AP303" s="77"/>
      <c r="AQ303" s="77"/>
      <c r="AR303" s="77"/>
      <c r="AS303" s="77"/>
      <c r="AT303" s="77"/>
      <c r="AU303" s="77"/>
      <c r="AV303" s="77"/>
      <c r="AW303" s="77"/>
      <c r="AX303" s="77"/>
      <c r="AY303" s="77"/>
      <c r="AZ303" s="77"/>
      <c r="BA303" s="77"/>
      <c r="BB303" s="77"/>
      <c r="BC303" s="77"/>
      <c r="BD303" s="77"/>
      <c r="BE303" s="77"/>
      <c r="BF303" s="77"/>
      <c r="BG303" s="77"/>
      <c r="BH303" s="77"/>
      <c r="BI303" s="77"/>
      <c r="BJ303" s="77"/>
      <c r="BK303" s="77"/>
      <c r="BL303" s="77"/>
      <c r="BM303" s="77"/>
      <c r="BN303" s="77"/>
      <c r="BO303" s="77"/>
      <c r="BP303" s="77"/>
      <c r="BQ303" s="77"/>
      <c r="BR303" s="77"/>
      <c r="BS303" s="82"/>
      <c r="BT303" s="77"/>
      <c r="BU303" s="77"/>
      <c r="BV303" s="77"/>
      <c r="BW303" s="77"/>
      <c r="BX303" s="79"/>
      <c r="BY303" s="79"/>
      <c r="BZ303" s="79"/>
      <c r="CA303" s="79"/>
      <c r="CB303" s="79"/>
      <c r="CC303" s="79"/>
      <c r="CD303" s="79"/>
      <c r="CE303" s="79"/>
      <c r="CF303" s="56"/>
      <c r="CG303" s="27"/>
    </row>
    <row r="304" spans="1:85" ht="12.75">
      <c r="A304" s="43">
        <v>639029</v>
      </c>
      <c r="B304" s="54" t="s">
        <v>286</v>
      </c>
      <c r="C304" s="41">
        <f t="shared" si="135"/>
        <v>0</v>
      </c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77"/>
      <c r="AE304" s="77"/>
      <c r="AF304" s="77"/>
      <c r="AG304" s="77"/>
      <c r="AH304" s="77"/>
      <c r="AI304" s="77"/>
      <c r="AJ304" s="77"/>
      <c r="AK304" s="77"/>
      <c r="AL304" s="77"/>
      <c r="AM304" s="77"/>
      <c r="AN304" s="77"/>
      <c r="AO304" s="77"/>
      <c r="AP304" s="77"/>
      <c r="AQ304" s="77"/>
      <c r="AR304" s="77"/>
      <c r="AS304" s="77"/>
      <c r="AT304" s="77"/>
      <c r="AU304" s="77"/>
      <c r="AV304" s="77"/>
      <c r="AW304" s="77"/>
      <c r="AX304" s="77"/>
      <c r="AY304" s="77"/>
      <c r="AZ304" s="77"/>
      <c r="BA304" s="77"/>
      <c r="BB304" s="77"/>
      <c r="BC304" s="77"/>
      <c r="BD304" s="77"/>
      <c r="BE304" s="77"/>
      <c r="BF304" s="77"/>
      <c r="BG304" s="77"/>
      <c r="BH304" s="77"/>
      <c r="BI304" s="77"/>
      <c r="BJ304" s="77"/>
      <c r="BK304" s="77"/>
      <c r="BL304" s="77"/>
      <c r="BM304" s="77"/>
      <c r="BN304" s="77"/>
      <c r="BO304" s="77"/>
      <c r="BP304" s="77"/>
      <c r="BQ304" s="77"/>
      <c r="BR304" s="77"/>
      <c r="BS304" s="82"/>
      <c r="BT304" s="77"/>
      <c r="BU304" s="77"/>
      <c r="BV304" s="77"/>
      <c r="BW304" s="77"/>
      <c r="BX304" s="79"/>
      <c r="BY304" s="79"/>
      <c r="BZ304" s="79"/>
      <c r="CA304" s="79"/>
      <c r="CB304" s="79"/>
      <c r="CC304" s="79"/>
      <c r="CD304" s="79"/>
      <c r="CE304" s="79"/>
      <c r="CF304" s="56"/>
      <c r="CG304" s="27"/>
    </row>
    <row r="305" spans="1:85" ht="12.75">
      <c r="A305" s="39">
        <v>63903</v>
      </c>
      <c r="B305" s="40" t="s">
        <v>289</v>
      </c>
      <c r="C305" s="41">
        <f>C306+C307+C308+C309+C310+C311+C312+C313</f>
        <v>0</v>
      </c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J305" s="70"/>
      <c r="BK305" s="70"/>
      <c r="BL305" s="70"/>
      <c r="BM305" s="70"/>
      <c r="BN305" s="70"/>
      <c r="BO305" s="70"/>
      <c r="BP305" s="70"/>
      <c r="BQ305" s="70"/>
      <c r="BR305" s="70"/>
      <c r="BS305" s="82"/>
      <c r="BT305" s="70"/>
      <c r="BU305" s="70"/>
      <c r="BV305" s="70"/>
      <c r="BW305" s="70"/>
      <c r="BX305" s="53">
        <f aca="true" t="shared" si="136" ref="BX305:CF305">BX306+BX307+BX308+BX309+BX310+BX311+BX312+BX313</f>
        <v>0</v>
      </c>
      <c r="BY305" s="53">
        <f t="shared" si="136"/>
        <v>0</v>
      </c>
      <c r="BZ305" s="53">
        <f t="shared" si="136"/>
        <v>0</v>
      </c>
      <c r="CA305" s="53">
        <f t="shared" si="136"/>
        <v>0</v>
      </c>
      <c r="CB305" s="53">
        <f t="shared" si="136"/>
        <v>0</v>
      </c>
      <c r="CC305" s="53">
        <f t="shared" si="136"/>
        <v>0</v>
      </c>
      <c r="CD305" s="53">
        <f t="shared" si="136"/>
        <v>0</v>
      </c>
      <c r="CE305" s="53">
        <f t="shared" si="136"/>
        <v>0</v>
      </c>
      <c r="CF305" s="52">
        <f t="shared" si="136"/>
        <v>0</v>
      </c>
      <c r="CG305" s="27"/>
    </row>
    <row r="306" spans="1:85" ht="12.75">
      <c r="A306" s="43">
        <v>639031</v>
      </c>
      <c r="B306" s="54" t="s">
        <v>290</v>
      </c>
      <c r="C306" s="41">
        <f aca="true" t="shared" si="137" ref="C306:C314">SUM(BY306:CF306)+BX306</f>
        <v>0</v>
      </c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  <c r="AC306" s="77"/>
      <c r="AD306" s="77"/>
      <c r="AE306" s="77"/>
      <c r="AF306" s="77"/>
      <c r="AG306" s="77"/>
      <c r="AH306" s="77"/>
      <c r="AI306" s="77"/>
      <c r="AJ306" s="77"/>
      <c r="AK306" s="77"/>
      <c r="AL306" s="77"/>
      <c r="AM306" s="77"/>
      <c r="AN306" s="77"/>
      <c r="AO306" s="77"/>
      <c r="AP306" s="77"/>
      <c r="AQ306" s="77"/>
      <c r="AR306" s="77"/>
      <c r="AS306" s="77"/>
      <c r="AT306" s="77"/>
      <c r="AU306" s="77"/>
      <c r="AV306" s="77"/>
      <c r="AW306" s="77"/>
      <c r="AX306" s="77"/>
      <c r="AY306" s="77"/>
      <c r="AZ306" s="77"/>
      <c r="BA306" s="77"/>
      <c r="BB306" s="77"/>
      <c r="BC306" s="77"/>
      <c r="BD306" s="77"/>
      <c r="BE306" s="77"/>
      <c r="BF306" s="77"/>
      <c r="BG306" s="77"/>
      <c r="BH306" s="77"/>
      <c r="BI306" s="77"/>
      <c r="BJ306" s="77"/>
      <c r="BK306" s="77"/>
      <c r="BL306" s="77"/>
      <c r="BM306" s="77"/>
      <c r="BN306" s="77"/>
      <c r="BO306" s="77"/>
      <c r="BP306" s="77"/>
      <c r="BQ306" s="77"/>
      <c r="BR306" s="77"/>
      <c r="BS306" s="82"/>
      <c r="BT306" s="77"/>
      <c r="BU306" s="77"/>
      <c r="BV306" s="77"/>
      <c r="BW306" s="77"/>
      <c r="BX306" s="79"/>
      <c r="BY306" s="79"/>
      <c r="BZ306" s="79"/>
      <c r="CA306" s="79"/>
      <c r="CB306" s="79"/>
      <c r="CC306" s="79"/>
      <c r="CD306" s="79"/>
      <c r="CE306" s="79"/>
      <c r="CF306" s="56"/>
      <c r="CG306" s="27"/>
    </row>
    <row r="307" spans="1:85" ht="12.75">
      <c r="A307" s="43">
        <v>639032</v>
      </c>
      <c r="B307" s="54" t="s">
        <v>279</v>
      </c>
      <c r="C307" s="41">
        <f t="shared" si="137"/>
        <v>0</v>
      </c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  <c r="AJ307" s="77"/>
      <c r="AK307" s="77"/>
      <c r="AL307" s="77"/>
      <c r="AM307" s="77"/>
      <c r="AN307" s="77"/>
      <c r="AO307" s="77"/>
      <c r="AP307" s="77"/>
      <c r="AQ307" s="77"/>
      <c r="AR307" s="77"/>
      <c r="AS307" s="77"/>
      <c r="AT307" s="77"/>
      <c r="AU307" s="77"/>
      <c r="AV307" s="77"/>
      <c r="AW307" s="77"/>
      <c r="AX307" s="77"/>
      <c r="AY307" s="77"/>
      <c r="AZ307" s="77"/>
      <c r="BA307" s="77"/>
      <c r="BB307" s="77"/>
      <c r="BC307" s="77"/>
      <c r="BD307" s="77"/>
      <c r="BE307" s="77"/>
      <c r="BF307" s="77"/>
      <c r="BG307" s="77"/>
      <c r="BH307" s="77"/>
      <c r="BI307" s="77"/>
      <c r="BJ307" s="77"/>
      <c r="BK307" s="77"/>
      <c r="BL307" s="77"/>
      <c r="BM307" s="77"/>
      <c r="BN307" s="77"/>
      <c r="BO307" s="77"/>
      <c r="BP307" s="77"/>
      <c r="BQ307" s="77"/>
      <c r="BR307" s="77"/>
      <c r="BS307" s="82"/>
      <c r="BT307" s="77"/>
      <c r="BU307" s="77"/>
      <c r="BV307" s="77"/>
      <c r="BW307" s="77"/>
      <c r="BX307" s="79"/>
      <c r="BY307" s="79"/>
      <c r="BZ307" s="79"/>
      <c r="CA307" s="79"/>
      <c r="CB307" s="79"/>
      <c r="CC307" s="79"/>
      <c r="CD307" s="79"/>
      <c r="CE307" s="79"/>
      <c r="CF307" s="56"/>
      <c r="CG307" s="27"/>
    </row>
    <row r="308" spans="1:85" ht="12.75">
      <c r="A308" s="43">
        <v>639033</v>
      </c>
      <c r="B308" s="54" t="s">
        <v>280</v>
      </c>
      <c r="C308" s="41">
        <f t="shared" si="137"/>
        <v>0</v>
      </c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7"/>
      <c r="AE308" s="77"/>
      <c r="AF308" s="77"/>
      <c r="AG308" s="77"/>
      <c r="AH308" s="77"/>
      <c r="AI308" s="77"/>
      <c r="AJ308" s="77"/>
      <c r="AK308" s="77"/>
      <c r="AL308" s="77"/>
      <c r="AM308" s="77"/>
      <c r="AN308" s="77"/>
      <c r="AO308" s="77"/>
      <c r="AP308" s="77"/>
      <c r="AQ308" s="77"/>
      <c r="AR308" s="77"/>
      <c r="AS308" s="77"/>
      <c r="AT308" s="77"/>
      <c r="AU308" s="77"/>
      <c r="AV308" s="77"/>
      <c r="AW308" s="77"/>
      <c r="AX308" s="77"/>
      <c r="AY308" s="77"/>
      <c r="AZ308" s="77"/>
      <c r="BA308" s="77"/>
      <c r="BB308" s="77"/>
      <c r="BC308" s="77"/>
      <c r="BD308" s="77"/>
      <c r="BE308" s="77"/>
      <c r="BF308" s="77"/>
      <c r="BG308" s="77"/>
      <c r="BH308" s="77"/>
      <c r="BI308" s="77"/>
      <c r="BJ308" s="77"/>
      <c r="BK308" s="77"/>
      <c r="BL308" s="77"/>
      <c r="BM308" s="77"/>
      <c r="BN308" s="77"/>
      <c r="BO308" s="77"/>
      <c r="BP308" s="77"/>
      <c r="BQ308" s="77"/>
      <c r="BR308" s="77"/>
      <c r="BS308" s="82"/>
      <c r="BT308" s="77"/>
      <c r="BU308" s="77"/>
      <c r="BV308" s="77"/>
      <c r="BW308" s="77"/>
      <c r="BX308" s="79"/>
      <c r="BY308" s="79"/>
      <c r="BZ308" s="79"/>
      <c r="CA308" s="79"/>
      <c r="CB308" s="79"/>
      <c r="CC308" s="79"/>
      <c r="CD308" s="79"/>
      <c r="CE308" s="79"/>
      <c r="CF308" s="56"/>
      <c r="CG308" s="27"/>
    </row>
    <row r="309" spans="1:85" ht="12.75">
      <c r="A309" s="43">
        <v>639034</v>
      </c>
      <c r="B309" s="54" t="s">
        <v>281</v>
      </c>
      <c r="C309" s="41">
        <f t="shared" si="137"/>
        <v>0</v>
      </c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N309" s="77"/>
      <c r="AO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  <c r="BI309" s="77"/>
      <c r="BJ309" s="77"/>
      <c r="BK309" s="77"/>
      <c r="BL309" s="77"/>
      <c r="BM309" s="77"/>
      <c r="BN309" s="77"/>
      <c r="BO309" s="77"/>
      <c r="BP309" s="77"/>
      <c r="BQ309" s="77"/>
      <c r="BR309" s="77"/>
      <c r="BS309" s="82"/>
      <c r="BT309" s="77"/>
      <c r="BU309" s="77"/>
      <c r="BV309" s="77"/>
      <c r="BW309" s="77"/>
      <c r="BX309" s="79"/>
      <c r="BY309" s="79"/>
      <c r="BZ309" s="79"/>
      <c r="CA309" s="79"/>
      <c r="CB309" s="79"/>
      <c r="CC309" s="79"/>
      <c r="CD309" s="79"/>
      <c r="CE309" s="79"/>
      <c r="CF309" s="56"/>
      <c r="CG309" s="27"/>
    </row>
    <row r="310" spans="1:85" ht="12.75">
      <c r="A310" s="43">
        <v>639035</v>
      </c>
      <c r="B310" s="54" t="s">
        <v>282</v>
      </c>
      <c r="C310" s="41">
        <f t="shared" si="137"/>
        <v>0</v>
      </c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  <c r="AT310" s="77"/>
      <c r="AU310" s="77"/>
      <c r="AV310" s="77"/>
      <c r="AW310" s="77"/>
      <c r="AX310" s="77"/>
      <c r="AY310" s="77"/>
      <c r="AZ310" s="77"/>
      <c r="BA310" s="77"/>
      <c r="BB310" s="77"/>
      <c r="BC310" s="77"/>
      <c r="BD310" s="77"/>
      <c r="BE310" s="77"/>
      <c r="BF310" s="77"/>
      <c r="BG310" s="77"/>
      <c r="BH310" s="77"/>
      <c r="BI310" s="77"/>
      <c r="BJ310" s="77"/>
      <c r="BK310" s="77"/>
      <c r="BL310" s="77"/>
      <c r="BM310" s="77"/>
      <c r="BN310" s="77"/>
      <c r="BO310" s="77"/>
      <c r="BP310" s="77"/>
      <c r="BQ310" s="77"/>
      <c r="BR310" s="77"/>
      <c r="BS310" s="82"/>
      <c r="BT310" s="77"/>
      <c r="BU310" s="77"/>
      <c r="BV310" s="77"/>
      <c r="BW310" s="77"/>
      <c r="BX310" s="79"/>
      <c r="BY310" s="79"/>
      <c r="BZ310" s="79"/>
      <c r="CA310" s="79"/>
      <c r="CB310" s="79"/>
      <c r="CC310" s="79"/>
      <c r="CD310" s="79"/>
      <c r="CE310" s="79"/>
      <c r="CF310" s="56"/>
      <c r="CG310" s="27"/>
    </row>
    <row r="311" spans="1:85" ht="12.75">
      <c r="A311" s="43">
        <v>639036</v>
      </c>
      <c r="B311" s="54" t="s">
        <v>283</v>
      </c>
      <c r="C311" s="41">
        <f t="shared" si="137"/>
        <v>0</v>
      </c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77"/>
      <c r="AE311" s="77"/>
      <c r="AF311" s="77"/>
      <c r="AG311" s="77"/>
      <c r="AH311" s="77"/>
      <c r="AI311" s="77"/>
      <c r="AJ311" s="77"/>
      <c r="AK311" s="77"/>
      <c r="AL311" s="77"/>
      <c r="AM311" s="77"/>
      <c r="AN311" s="77"/>
      <c r="AO311" s="77"/>
      <c r="AP311" s="77"/>
      <c r="AQ311" s="77"/>
      <c r="AR311" s="77"/>
      <c r="AS311" s="77"/>
      <c r="AT311" s="77"/>
      <c r="AU311" s="77"/>
      <c r="AV311" s="77"/>
      <c r="AW311" s="77"/>
      <c r="AX311" s="77"/>
      <c r="AY311" s="77"/>
      <c r="AZ311" s="77"/>
      <c r="BA311" s="77"/>
      <c r="BB311" s="77"/>
      <c r="BC311" s="77"/>
      <c r="BD311" s="77"/>
      <c r="BE311" s="77"/>
      <c r="BF311" s="77"/>
      <c r="BG311" s="77"/>
      <c r="BH311" s="77"/>
      <c r="BI311" s="77"/>
      <c r="BJ311" s="77"/>
      <c r="BK311" s="77"/>
      <c r="BL311" s="77"/>
      <c r="BM311" s="77"/>
      <c r="BN311" s="77"/>
      <c r="BO311" s="77"/>
      <c r="BP311" s="77"/>
      <c r="BQ311" s="77"/>
      <c r="BR311" s="77"/>
      <c r="BS311" s="82"/>
      <c r="BT311" s="77"/>
      <c r="BU311" s="77"/>
      <c r="BV311" s="77"/>
      <c r="BW311" s="77"/>
      <c r="BX311" s="79"/>
      <c r="BY311" s="79"/>
      <c r="BZ311" s="79"/>
      <c r="CA311" s="79"/>
      <c r="CB311" s="79"/>
      <c r="CC311" s="79"/>
      <c r="CD311" s="79"/>
      <c r="CE311" s="79"/>
      <c r="CF311" s="56"/>
      <c r="CG311" s="27"/>
    </row>
    <row r="312" spans="1:85" ht="12.75">
      <c r="A312" s="43">
        <v>639037</v>
      </c>
      <c r="B312" s="54" t="s">
        <v>288</v>
      </c>
      <c r="C312" s="41">
        <f t="shared" si="137"/>
        <v>0</v>
      </c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77"/>
      <c r="AE312" s="77"/>
      <c r="AF312" s="77"/>
      <c r="AG312" s="77"/>
      <c r="AH312" s="77"/>
      <c r="AI312" s="77"/>
      <c r="AJ312" s="77"/>
      <c r="AK312" s="77"/>
      <c r="AL312" s="77"/>
      <c r="AM312" s="77"/>
      <c r="AN312" s="77"/>
      <c r="AO312" s="77"/>
      <c r="AP312" s="77"/>
      <c r="AQ312" s="77"/>
      <c r="AR312" s="77"/>
      <c r="AS312" s="77"/>
      <c r="AT312" s="77"/>
      <c r="AU312" s="77"/>
      <c r="AV312" s="77"/>
      <c r="AW312" s="77"/>
      <c r="AX312" s="77"/>
      <c r="AY312" s="77"/>
      <c r="AZ312" s="77"/>
      <c r="BA312" s="77"/>
      <c r="BB312" s="77"/>
      <c r="BC312" s="77"/>
      <c r="BD312" s="77"/>
      <c r="BE312" s="77"/>
      <c r="BF312" s="77"/>
      <c r="BG312" s="77"/>
      <c r="BH312" s="77"/>
      <c r="BI312" s="77"/>
      <c r="BJ312" s="77"/>
      <c r="BK312" s="77"/>
      <c r="BL312" s="77"/>
      <c r="BM312" s="77"/>
      <c r="BN312" s="77"/>
      <c r="BO312" s="77"/>
      <c r="BP312" s="77"/>
      <c r="BQ312" s="77"/>
      <c r="BR312" s="77"/>
      <c r="BS312" s="82"/>
      <c r="BT312" s="77"/>
      <c r="BU312" s="77"/>
      <c r="BV312" s="77"/>
      <c r="BW312" s="77"/>
      <c r="BX312" s="79"/>
      <c r="BY312" s="79"/>
      <c r="BZ312" s="79"/>
      <c r="CA312" s="79"/>
      <c r="CB312" s="79"/>
      <c r="CC312" s="79"/>
      <c r="CD312" s="79"/>
      <c r="CE312" s="79"/>
      <c r="CF312" s="56"/>
      <c r="CG312" s="27"/>
    </row>
    <row r="313" spans="1:85" ht="12.75">
      <c r="A313" s="43">
        <v>639039</v>
      </c>
      <c r="B313" s="54" t="s">
        <v>286</v>
      </c>
      <c r="C313" s="41">
        <f t="shared" si="137"/>
        <v>0</v>
      </c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7"/>
      <c r="AE313" s="77"/>
      <c r="AF313" s="77"/>
      <c r="AG313" s="77"/>
      <c r="AH313" s="77"/>
      <c r="AI313" s="77"/>
      <c r="AJ313" s="77"/>
      <c r="AK313" s="77"/>
      <c r="AL313" s="77"/>
      <c r="AM313" s="77"/>
      <c r="AN313" s="77"/>
      <c r="AO313" s="77"/>
      <c r="AP313" s="77"/>
      <c r="AQ313" s="77"/>
      <c r="AR313" s="77"/>
      <c r="AS313" s="77"/>
      <c r="AT313" s="77"/>
      <c r="AU313" s="77"/>
      <c r="AV313" s="77"/>
      <c r="AW313" s="77"/>
      <c r="AX313" s="77"/>
      <c r="AY313" s="77"/>
      <c r="AZ313" s="77"/>
      <c r="BA313" s="77"/>
      <c r="BB313" s="77"/>
      <c r="BC313" s="77"/>
      <c r="BD313" s="77"/>
      <c r="BE313" s="77"/>
      <c r="BF313" s="77"/>
      <c r="BG313" s="77"/>
      <c r="BH313" s="77"/>
      <c r="BI313" s="77"/>
      <c r="BJ313" s="77"/>
      <c r="BK313" s="77"/>
      <c r="BL313" s="77"/>
      <c r="BM313" s="77"/>
      <c r="BN313" s="77"/>
      <c r="BO313" s="77"/>
      <c r="BP313" s="77"/>
      <c r="BQ313" s="77"/>
      <c r="BR313" s="77"/>
      <c r="BS313" s="82"/>
      <c r="BT313" s="77"/>
      <c r="BU313" s="77"/>
      <c r="BV313" s="77"/>
      <c r="BW313" s="77"/>
      <c r="BX313" s="79"/>
      <c r="BY313" s="79"/>
      <c r="BZ313" s="79"/>
      <c r="CA313" s="79"/>
      <c r="CB313" s="79"/>
      <c r="CC313" s="79"/>
      <c r="CD313" s="79"/>
      <c r="CE313" s="79"/>
      <c r="CF313" s="56"/>
      <c r="CG313" s="27"/>
    </row>
    <row r="314" spans="1:85" ht="12.75">
      <c r="A314" s="39">
        <v>63904</v>
      </c>
      <c r="B314" s="40" t="s">
        <v>291</v>
      </c>
      <c r="C314" s="41">
        <f t="shared" si="137"/>
        <v>0</v>
      </c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82"/>
      <c r="BT314" s="70"/>
      <c r="BU314" s="70"/>
      <c r="BV314" s="70"/>
      <c r="BW314" s="70"/>
      <c r="BX314" s="75"/>
      <c r="BY314" s="75"/>
      <c r="BZ314" s="75"/>
      <c r="CA314" s="75"/>
      <c r="CB314" s="75"/>
      <c r="CC314" s="75"/>
      <c r="CD314" s="75"/>
      <c r="CE314" s="75"/>
      <c r="CF314" s="48"/>
      <c r="CG314" s="27"/>
    </row>
    <row r="315" spans="1:85" ht="12.75">
      <c r="A315" s="39">
        <v>63905</v>
      </c>
      <c r="B315" s="40" t="s">
        <v>292</v>
      </c>
      <c r="C315" s="41">
        <f>C316+C317</f>
        <v>0</v>
      </c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82"/>
      <c r="BT315" s="70"/>
      <c r="BU315" s="70"/>
      <c r="BV315" s="70"/>
      <c r="BW315" s="70"/>
      <c r="BX315" s="53">
        <f aca="true" t="shared" si="138" ref="BX315:CF315">BX316+BX317</f>
        <v>0</v>
      </c>
      <c r="BY315" s="53">
        <f t="shared" si="138"/>
        <v>0</v>
      </c>
      <c r="BZ315" s="53">
        <f t="shared" si="138"/>
        <v>0</v>
      </c>
      <c r="CA315" s="53">
        <f t="shared" si="138"/>
        <v>0</v>
      </c>
      <c r="CB315" s="53">
        <f t="shared" si="138"/>
        <v>0</v>
      </c>
      <c r="CC315" s="53">
        <f t="shared" si="138"/>
        <v>0</v>
      </c>
      <c r="CD315" s="53">
        <f t="shared" si="138"/>
        <v>0</v>
      </c>
      <c r="CE315" s="53">
        <f t="shared" si="138"/>
        <v>0</v>
      </c>
      <c r="CF315" s="52">
        <f t="shared" si="138"/>
        <v>0</v>
      </c>
      <c r="CG315" s="27"/>
    </row>
    <row r="316" spans="1:85" ht="12.75">
      <c r="A316" s="43">
        <v>639051</v>
      </c>
      <c r="B316" s="54" t="s">
        <v>293</v>
      </c>
      <c r="C316" s="41">
        <f>SUM(BY316:CF316)+BX316</f>
        <v>0</v>
      </c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77"/>
      <c r="AE316" s="77"/>
      <c r="AF316" s="77"/>
      <c r="AG316" s="77"/>
      <c r="AH316" s="77"/>
      <c r="AI316" s="77"/>
      <c r="AJ316" s="77"/>
      <c r="AK316" s="77"/>
      <c r="AL316" s="77"/>
      <c r="AM316" s="77"/>
      <c r="AN316" s="77"/>
      <c r="AO316" s="77"/>
      <c r="AP316" s="77"/>
      <c r="AQ316" s="77"/>
      <c r="AR316" s="77"/>
      <c r="AS316" s="77"/>
      <c r="AT316" s="77"/>
      <c r="AU316" s="77"/>
      <c r="AV316" s="77"/>
      <c r="AW316" s="77"/>
      <c r="AX316" s="77"/>
      <c r="AY316" s="77"/>
      <c r="AZ316" s="77"/>
      <c r="BA316" s="77"/>
      <c r="BB316" s="77"/>
      <c r="BC316" s="77"/>
      <c r="BD316" s="77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82"/>
      <c r="BT316" s="77"/>
      <c r="BU316" s="77"/>
      <c r="BV316" s="77"/>
      <c r="BW316" s="77"/>
      <c r="BX316" s="79"/>
      <c r="BY316" s="79"/>
      <c r="BZ316" s="79"/>
      <c r="CA316" s="79"/>
      <c r="CB316" s="79"/>
      <c r="CC316" s="79"/>
      <c r="CD316" s="79"/>
      <c r="CE316" s="79"/>
      <c r="CF316" s="56"/>
      <c r="CG316" s="27"/>
    </row>
    <row r="317" spans="1:85" ht="12.75">
      <c r="A317" s="43">
        <v>639052</v>
      </c>
      <c r="B317" s="54" t="s">
        <v>294</v>
      </c>
      <c r="C317" s="41">
        <f>SUM(BY317:CF317)+BX317</f>
        <v>0</v>
      </c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77"/>
      <c r="AE317" s="77"/>
      <c r="AF317" s="77"/>
      <c r="AG317" s="77"/>
      <c r="AH317" s="77"/>
      <c r="AI317" s="77"/>
      <c r="AJ317" s="77"/>
      <c r="AK317" s="77"/>
      <c r="AL317" s="77"/>
      <c r="AM317" s="77"/>
      <c r="AN317" s="77"/>
      <c r="AO317" s="77"/>
      <c r="AP317" s="77"/>
      <c r="AQ317" s="77"/>
      <c r="AR317" s="77"/>
      <c r="AS317" s="77"/>
      <c r="AT317" s="77"/>
      <c r="AU317" s="77"/>
      <c r="AV317" s="77"/>
      <c r="AW317" s="77"/>
      <c r="AX317" s="77"/>
      <c r="AY317" s="77"/>
      <c r="AZ317" s="77"/>
      <c r="BA317" s="77"/>
      <c r="BB317" s="77"/>
      <c r="BC317" s="77"/>
      <c r="BD317" s="77"/>
      <c r="BE317" s="77"/>
      <c r="BF317" s="77"/>
      <c r="BG317" s="77"/>
      <c r="BH317" s="77"/>
      <c r="BI317" s="77"/>
      <c r="BJ317" s="77"/>
      <c r="BK317" s="77"/>
      <c r="BL317" s="77"/>
      <c r="BM317" s="77"/>
      <c r="BN317" s="77"/>
      <c r="BO317" s="77"/>
      <c r="BP317" s="77"/>
      <c r="BQ317" s="77"/>
      <c r="BR317" s="77"/>
      <c r="BS317" s="82"/>
      <c r="BT317" s="77"/>
      <c r="BU317" s="77"/>
      <c r="BV317" s="77"/>
      <c r="BW317" s="77"/>
      <c r="BX317" s="79"/>
      <c r="BY317" s="79"/>
      <c r="BZ317" s="79"/>
      <c r="CA317" s="79"/>
      <c r="CB317" s="79"/>
      <c r="CC317" s="79"/>
      <c r="CD317" s="79"/>
      <c r="CE317" s="79"/>
      <c r="CF317" s="56"/>
      <c r="CG317" s="27"/>
    </row>
    <row r="318" spans="1:85" ht="12.75">
      <c r="A318" s="39">
        <v>63906</v>
      </c>
      <c r="B318" s="40" t="s">
        <v>295</v>
      </c>
      <c r="C318" s="41">
        <f>C319+C320</f>
        <v>0</v>
      </c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82"/>
      <c r="BT318" s="70"/>
      <c r="BU318" s="70"/>
      <c r="BV318" s="70"/>
      <c r="BW318" s="70"/>
      <c r="BX318" s="53">
        <f aca="true" t="shared" si="139" ref="BX318:CF318">BX319+BX320</f>
        <v>0</v>
      </c>
      <c r="BY318" s="53">
        <f t="shared" si="139"/>
        <v>0</v>
      </c>
      <c r="BZ318" s="53">
        <f t="shared" si="139"/>
        <v>0</v>
      </c>
      <c r="CA318" s="53">
        <f t="shared" si="139"/>
        <v>0</v>
      </c>
      <c r="CB318" s="53">
        <f t="shared" si="139"/>
        <v>0</v>
      </c>
      <c r="CC318" s="53">
        <f t="shared" si="139"/>
        <v>0</v>
      </c>
      <c r="CD318" s="53">
        <f t="shared" si="139"/>
        <v>0</v>
      </c>
      <c r="CE318" s="53">
        <f t="shared" si="139"/>
        <v>0</v>
      </c>
      <c r="CF318" s="52">
        <f t="shared" si="139"/>
        <v>0</v>
      </c>
      <c r="CG318" s="27"/>
    </row>
    <row r="319" spans="1:85" ht="12.75">
      <c r="A319" s="43">
        <v>639061</v>
      </c>
      <c r="B319" s="54" t="s">
        <v>293</v>
      </c>
      <c r="C319" s="41">
        <f>SUM(BY319:CF319)+BX319</f>
        <v>0</v>
      </c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  <c r="AD319" s="77"/>
      <c r="AE319" s="77"/>
      <c r="AF319" s="77"/>
      <c r="AG319" s="77"/>
      <c r="AH319" s="77"/>
      <c r="AI319" s="77"/>
      <c r="AJ319" s="77"/>
      <c r="AK319" s="77"/>
      <c r="AL319" s="77"/>
      <c r="AM319" s="77"/>
      <c r="AN319" s="77"/>
      <c r="AO319" s="77"/>
      <c r="AP319" s="77"/>
      <c r="AQ319" s="77"/>
      <c r="AR319" s="77"/>
      <c r="AS319" s="77"/>
      <c r="AT319" s="77"/>
      <c r="AU319" s="77"/>
      <c r="AV319" s="77"/>
      <c r="AW319" s="77"/>
      <c r="AX319" s="77"/>
      <c r="AY319" s="77"/>
      <c r="AZ319" s="77"/>
      <c r="BA319" s="77"/>
      <c r="BB319" s="77"/>
      <c r="BC319" s="77"/>
      <c r="BD319" s="77"/>
      <c r="BE319" s="77"/>
      <c r="BF319" s="77"/>
      <c r="BG319" s="77"/>
      <c r="BH319" s="77"/>
      <c r="BI319" s="77"/>
      <c r="BJ319" s="77"/>
      <c r="BK319" s="77"/>
      <c r="BL319" s="77"/>
      <c r="BM319" s="77"/>
      <c r="BN319" s="77"/>
      <c r="BO319" s="77"/>
      <c r="BP319" s="77"/>
      <c r="BQ319" s="77"/>
      <c r="BR319" s="77"/>
      <c r="BS319" s="82"/>
      <c r="BT319" s="77"/>
      <c r="BU319" s="77"/>
      <c r="BV319" s="77"/>
      <c r="BW319" s="77"/>
      <c r="BX319" s="79"/>
      <c r="BY319" s="79"/>
      <c r="BZ319" s="79"/>
      <c r="CA319" s="79"/>
      <c r="CB319" s="79"/>
      <c r="CC319" s="79"/>
      <c r="CD319" s="79"/>
      <c r="CE319" s="79"/>
      <c r="CF319" s="56"/>
      <c r="CG319" s="27"/>
    </row>
    <row r="320" spans="1:85" ht="12.75">
      <c r="A320" s="43">
        <v>639062</v>
      </c>
      <c r="B320" s="54" t="s">
        <v>294</v>
      </c>
      <c r="C320" s="41">
        <f>SUM(BY320:CF320)+BX320</f>
        <v>0</v>
      </c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77"/>
      <c r="AE320" s="77"/>
      <c r="AF320" s="77"/>
      <c r="AG320" s="77"/>
      <c r="AH320" s="77"/>
      <c r="AI320" s="77"/>
      <c r="AJ320" s="77"/>
      <c r="AK320" s="77"/>
      <c r="AL320" s="77"/>
      <c r="AM320" s="77"/>
      <c r="AN320" s="77"/>
      <c r="AO320" s="77"/>
      <c r="AP320" s="77"/>
      <c r="AQ320" s="77"/>
      <c r="AR320" s="77"/>
      <c r="AS320" s="77"/>
      <c r="AT320" s="77"/>
      <c r="AU320" s="77"/>
      <c r="AV320" s="77"/>
      <c r="AW320" s="77"/>
      <c r="AX320" s="77"/>
      <c r="AY320" s="77"/>
      <c r="AZ320" s="77"/>
      <c r="BA320" s="77"/>
      <c r="BB320" s="77"/>
      <c r="BC320" s="77"/>
      <c r="BD320" s="77"/>
      <c r="BE320" s="77"/>
      <c r="BF320" s="77"/>
      <c r="BG320" s="77"/>
      <c r="BH320" s="77"/>
      <c r="BI320" s="77"/>
      <c r="BJ320" s="77"/>
      <c r="BK320" s="77"/>
      <c r="BL320" s="77"/>
      <c r="BM320" s="77"/>
      <c r="BN320" s="77"/>
      <c r="BO320" s="77"/>
      <c r="BP320" s="77"/>
      <c r="BQ320" s="77"/>
      <c r="BR320" s="77"/>
      <c r="BS320" s="82"/>
      <c r="BT320" s="77"/>
      <c r="BU320" s="77"/>
      <c r="BV320" s="77"/>
      <c r="BW320" s="77"/>
      <c r="BX320" s="79"/>
      <c r="BY320" s="79"/>
      <c r="BZ320" s="79"/>
      <c r="CA320" s="79"/>
      <c r="CB320" s="79"/>
      <c r="CC320" s="79"/>
      <c r="CD320" s="79"/>
      <c r="CE320" s="79"/>
      <c r="CF320" s="56"/>
      <c r="CG320" s="27"/>
    </row>
    <row r="321" spans="1:85" ht="12.75">
      <c r="A321" s="39">
        <v>63907</v>
      </c>
      <c r="B321" s="40" t="s">
        <v>296</v>
      </c>
      <c r="C321" s="41">
        <f>C322+C323+C324</f>
        <v>0</v>
      </c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82"/>
      <c r="BT321" s="70"/>
      <c r="BU321" s="70"/>
      <c r="BV321" s="70"/>
      <c r="BW321" s="70"/>
      <c r="BX321" s="53">
        <f aca="true" t="shared" si="140" ref="BX321:CF321">BX322+BX323+BX324</f>
        <v>0</v>
      </c>
      <c r="BY321" s="53">
        <f t="shared" si="140"/>
        <v>0</v>
      </c>
      <c r="BZ321" s="53">
        <f t="shared" si="140"/>
        <v>0</v>
      </c>
      <c r="CA321" s="53">
        <f t="shared" si="140"/>
        <v>0</v>
      </c>
      <c r="CB321" s="53">
        <f t="shared" si="140"/>
        <v>0</v>
      </c>
      <c r="CC321" s="53">
        <f t="shared" si="140"/>
        <v>0</v>
      </c>
      <c r="CD321" s="53">
        <f t="shared" si="140"/>
        <v>0</v>
      </c>
      <c r="CE321" s="53">
        <f t="shared" si="140"/>
        <v>0</v>
      </c>
      <c r="CF321" s="52">
        <f t="shared" si="140"/>
        <v>0</v>
      </c>
      <c r="CG321" s="27"/>
    </row>
    <row r="322" spans="1:85" ht="12.75">
      <c r="A322" s="43">
        <v>639071</v>
      </c>
      <c r="B322" s="54" t="s">
        <v>297</v>
      </c>
      <c r="C322" s="41">
        <f>SUM(BY322:CF322)+BX322</f>
        <v>0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  <c r="AP322" s="77"/>
      <c r="AQ322" s="77"/>
      <c r="AR322" s="77"/>
      <c r="AS322" s="77"/>
      <c r="AT322" s="77"/>
      <c r="AU322" s="77"/>
      <c r="AV322" s="77"/>
      <c r="AW322" s="77"/>
      <c r="AX322" s="77"/>
      <c r="AY322" s="77"/>
      <c r="AZ322" s="77"/>
      <c r="BA322" s="77"/>
      <c r="BB322" s="77"/>
      <c r="BC322" s="77"/>
      <c r="BD322" s="77"/>
      <c r="BE322" s="77"/>
      <c r="BF322" s="77"/>
      <c r="BG322" s="77"/>
      <c r="BH322" s="77"/>
      <c r="BI322" s="77"/>
      <c r="BJ322" s="77"/>
      <c r="BK322" s="77"/>
      <c r="BL322" s="77"/>
      <c r="BM322" s="77"/>
      <c r="BN322" s="77"/>
      <c r="BO322" s="77"/>
      <c r="BP322" s="77"/>
      <c r="BQ322" s="77"/>
      <c r="BR322" s="77"/>
      <c r="BS322" s="82"/>
      <c r="BT322" s="77"/>
      <c r="BU322" s="77"/>
      <c r="BV322" s="77"/>
      <c r="BW322" s="77"/>
      <c r="BX322" s="79"/>
      <c r="BY322" s="79"/>
      <c r="BZ322" s="79"/>
      <c r="CA322" s="79"/>
      <c r="CB322" s="79"/>
      <c r="CC322" s="79"/>
      <c r="CD322" s="79"/>
      <c r="CE322" s="79"/>
      <c r="CF322" s="56"/>
      <c r="CG322" s="27"/>
    </row>
    <row r="323" spans="1:85" ht="12.75">
      <c r="A323" s="43">
        <v>639072</v>
      </c>
      <c r="B323" s="54" t="s">
        <v>298</v>
      </c>
      <c r="C323" s="41">
        <f>SUM(BY323:CF323)+BX323</f>
        <v>0</v>
      </c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  <c r="AP323" s="77"/>
      <c r="AQ323" s="77"/>
      <c r="AR323" s="77"/>
      <c r="AS323" s="77"/>
      <c r="AT323" s="77"/>
      <c r="AU323" s="77"/>
      <c r="AV323" s="77"/>
      <c r="AW323" s="77"/>
      <c r="AX323" s="77"/>
      <c r="AY323" s="77"/>
      <c r="AZ323" s="77"/>
      <c r="BA323" s="77"/>
      <c r="BB323" s="77"/>
      <c r="BC323" s="77"/>
      <c r="BD323" s="77"/>
      <c r="BE323" s="77"/>
      <c r="BF323" s="77"/>
      <c r="BG323" s="77"/>
      <c r="BH323" s="77"/>
      <c r="BI323" s="77"/>
      <c r="BJ323" s="77"/>
      <c r="BK323" s="77"/>
      <c r="BL323" s="77"/>
      <c r="BM323" s="77"/>
      <c r="BN323" s="77"/>
      <c r="BO323" s="77"/>
      <c r="BP323" s="77"/>
      <c r="BQ323" s="77"/>
      <c r="BR323" s="77"/>
      <c r="BS323" s="82"/>
      <c r="BT323" s="77"/>
      <c r="BU323" s="77"/>
      <c r="BV323" s="77"/>
      <c r="BW323" s="77"/>
      <c r="BX323" s="79"/>
      <c r="BY323" s="79"/>
      <c r="BZ323" s="79"/>
      <c r="CA323" s="79"/>
      <c r="CB323" s="79"/>
      <c r="CC323" s="79"/>
      <c r="CD323" s="79"/>
      <c r="CE323" s="79"/>
      <c r="CF323" s="56"/>
      <c r="CG323" s="27"/>
    </row>
    <row r="324" spans="1:85" ht="12.75">
      <c r="A324" s="43">
        <v>639073</v>
      </c>
      <c r="B324" s="54" t="s">
        <v>299</v>
      </c>
      <c r="C324" s="41">
        <f>SUM(BY324:CF324)+BX324</f>
        <v>0</v>
      </c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  <c r="BB324" s="77"/>
      <c r="BC324" s="77"/>
      <c r="BD324" s="77"/>
      <c r="BE324" s="77"/>
      <c r="BF324" s="77"/>
      <c r="BG324" s="77"/>
      <c r="BH324" s="77"/>
      <c r="BI324" s="77"/>
      <c r="BJ324" s="77"/>
      <c r="BK324" s="77"/>
      <c r="BL324" s="77"/>
      <c r="BM324" s="77"/>
      <c r="BN324" s="77"/>
      <c r="BO324" s="77"/>
      <c r="BP324" s="77"/>
      <c r="BQ324" s="77"/>
      <c r="BR324" s="77"/>
      <c r="BS324" s="82"/>
      <c r="BT324" s="77"/>
      <c r="BU324" s="77"/>
      <c r="BV324" s="77"/>
      <c r="BW324" s="77"/>
      <c r="BX324" s="79"/>
      <c r="BY324" s="79"/>
      <c r="BZ324" s="79"/>
      <c r="CA324" s="79"/>
      <c r="CB324" s="79"/>
      <c r="CC324" s="79"/>
      <c r="CD324" s="79"/>
      <c r="CE324" s="79"/>
      <c r="CF324" s="56"/>
      <c r="CG324" s="27"/>
    </row>
    <row r="325" spans="1:85" ht="12.75">
      <c r="A325" s="39">
        <v>63908</v>
      </c>
      <c r="B325" s="40" t="s">
        <v>300</v>
      </c>
      <c r="C325" s="41">
        <f>SUM(BY325:CF325)+BX325</f>
        <v>0</v>
      </c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82"/>
      <c r="BT325" s="70"/>
      <c r="BU325" s="70"/>
      <c r="BV325" s="70"/>
      <c r="BW325" s="70"/>
      <c r="BX325" s="75"/>
      <c r="BY325" s="75"/>
      <c r="BZ325" s="75"/>
      <c r="CA325" s="75"/>
      <c r="CB325" s="75"/>
      <c r="CC325" s="75"/>
      <c r="CD325" s="75"/>
      <c r="CE325" s="75"/>
      <c r="CF325" s="48"/>
      <c r="CG325" s="27"/>
    </row>
    <row r="326" spans="1:85" ht="12.75">
      <c r="A326" s="39">
        <v>63999</v>
      </c>
      <c r="B326" s="40" t="s">
        <v>301</v>
      </c>
      <c r="C326" s="41">
        <f>C327+C328+C329</f>
        <v>0</v>
      </c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82"/>
      <c r="BT326" s="70"/>
      <c r="BU326" s="70"/>
      <c r="BV326" s="70"/>
      <c r="BW326" s="70"/>
      <c r="BX326" s="53">
        <f aca="true" t="shared" si="141" ref="BX326:CF326">BX327+BX328+BX329</f>
        <v>0</v>
      </c>
      <c r="BY326" s="53">
        <f t="shared" si="141"/>
        <v>0</v>
      </c>
      <c r="BZ326" s="53">
        <f t="shared" si="141"/>
        <v>0</v>
      </c>
      <c r="CA326" s="53">
        <f t="shared" si="141"/>
        <v>0</v>
      </c>
      <c r="CB326" s="53">
        <f t="shared" si="141"/>
        <v>0</v>
      </c>
      <c r="CC326" s="53">
        <f t="shared" si="141"/>
        <v>0</v>
      </c>
      <c r="CD326" s="53">
        <f t="shared" si="141"/>
        <v>0</v>
      </c>
      <c r="CE326" s="53">
        <f t="shared" si="141"/>
        <v>0</v>
      </c>
      <c r="CF326" s="52">
        <f t="shared" si="141"/>
        <v>0</v>
      </c>
      <c r="CG326" s="27"/>
    </row>
    <row r="327" spans="1:85" ht="12.75">
      <c r="A327" s="43">
        <v>639991</v>
      </c>
      <c r="B327" s="54" t="s">
        <v>302</v>
      </c>
      <c r="C327" s="41">
        <f>SUM(BY327:CF327)+BX327</f>
        <v>0</v>
      </c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  <c r="AP327" s="77"/>
      <c r="AQ327" s="77"/>
      <c r="AR327" s="77"/>
      <c r="AS327" s="77"/>
      <c r="AT327" s="77"/>
      <c r="AU327" s="77"/>
      <c r="AV327" s="77"/>
      <c r="AW327" s="77"/>
      <c r="AX327" s="77"/>
      <c r="AY327" s="77"/>
      <c r="AZ327" s="77"/>
      <c r="BA327" s="77"/>
      <c r="BB327" s="77"/>
      <c r="BC327" s="77"/>
      <c r="BD327" s="77"/>
      <c r="BE327" s="77"/>
      <c r="BF327" s="77"/>
      <c r="BG327" s="77"/>
      <c r="BH327" s="77"/>
      <c r="BI327" s="77"/>
      <c r="BJ327" s="77"/>
      <c r="BK327" s="77"/>
      <c r="BL327" s="77"/>
      <c r="BM327" s="77"/>
      <c r="BN327" s="77"/>
      <c r="BO327" s="77"/>
      <c r="BP327" s="77"/>
      <c r="BQ327" s="77"/>
      <c r="BR327" s="77"/>
      <c r="BS327" s="82"/>
      <c r="BT327" s="77"/>
      <c r="BU327" s="77"/>
      <c r="BV327" s="77"/>
      <c r="BW327" s="77"/>
      <c r="BX327" s="79"/>
      <c r="BY327" s="79"/>
      <c r="BZ327" s="79"/>
      <c r="CA327" s="79"/>
      <c r="CB327" s="79"/>
      <c r="CC327" s="79"/>
      <c r="CD327" s="79"/>
      <c r="CE327" s="79"/>
      <c r="CF327" s="56"/>
      <c r="CG327" s="27"/>
    </row>
    <row r="328" spans="1:85" ht="12.75">
      <c r="A328" s="43">
        <v>639992</v>
      </c>
      <c r="B328" s="54" t="s">
        <v>303</v>
      </c>
      <c r="C328" s="41">
        <f>SUM(BY328:CF328)+BX328</f>
        <v>0</v>
      </c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  <c r="AP328" s="77"/>
      <c r="AQ328" s="77"/>
      <c r="AR328" s="77"/>
      <c r="AS328" s="77"/>
      <c r="AT328" s="77"/>
      <c r="AU328" s="77"/>
      <c r="AV328" s="77"/>
      <c r="AW328" s="77"/>
      <c r="AX328" s="77"/>
      <c r="AY328" s="77"/>
      <c r="AZ328" s="77"/>
      <c r="BA328" s="77"/>
      <c r="BB328" s="77"/>
      <c r="BC328" s="77"/>
      <c r="BD328" s="77"/>
      <c r="BE328" s="77"/>
      <c r="BF328" s="77"/>
      <c r="BG328" s="77"/>
      <c r="BH328" s="77"/>
      <c r="BI328" s="77"/>
      <c r="BJ328" s="77"/>
      <c r="BK328" s="77"/>
      <c r="BL328" s="77"/>
      <c r="BM328" s="77"/>
      <c r="BN328" s="77"/>
      <c r="BO328" s="77"/>
      <c r="BP328" s="77"/>
      <c r="BQ328" s="77"/>
      <c r="BR328" s="77"/>
      <c r="BS328" s="82"/>
      <c r="BT328" s="77"/>
      <c r="BU328" s="77"/>
      <c r="BV328" s="77"/>
      <c r="BW328" s="77"/>
      <c r="BX328" s="79"/>
      <c r="BY328" s="79"/>
      <c r="BZ328" s="79"/>
      <c r="CA328" s="79"/>
      <c r="CB328" s="79"/>
      <c r="CC328" s="79"/>
      <c r="CD328" s="79"/>
      <c r="CE328" s="79"/>
      <c r="CF328" s="56"/>
      <c r="CG328" s="27"/>
    </row>
    <row r="329" spans="1:85" ht="12.75">
      <c r="A329" s="43">
        <v>639993</v>
      </c>
      <c r="B329" s="54" t="s">
        <v>304</v>
      </c>
      <c r="C329" s="41">
        <f>SUM(BY329:CF329)+BX329</f>
        <v>0</v>
      </c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  <c r="AP329" s="77"/>
      <c r="AQ329" s="77"/>
      <c r="AR329" s="77"/>
      <c r="AS329" s="77"/>
      <c r="AT329" s="77"/>
      <c r="AU329" s="77"/>
      <c r="AV329" s="77"/>
      <c r="AW329" s="77"/>
      <c r="AX329" s="77"/>
      <c r="AY329" s="77"/>
      <c r="AZ329" s="77"/>
      <c r="BA329" s="77"/>
      <c r="BB329" s="77"/>
      <c r="BC329" s="77"/>
      <c r="BD329" s="77"/>
      <c r="BE329" s="77"/>
      <c r="BF329" s="77"/>
      <c r="BG329" s="77"/>
      <c r="BH329" s="77"/>
      <c r="BI329" s="77"/>
      <c r="BJ329" s="77"/>
      <c r="BK329" s="77"/>
      <c r="BL329" s="77"/>
      <c r="BM329" s="77"/>
      <c r="BN329" s="77"/>
      <c r="BO329" s="77"/>
      <c r="BP329" s="77"/>
      <c r="BQ329" s="77"/>
      <c r="BR329" s="77"/>
      <c r="BS329" s="82"/>
      <c r="BT329" s="77"/>
      <c r="BU329" s="77"/>
      <c r="BV329" s="77"/>
      <c r="BW329" s="77"/>
      <c r="BX329" s="79"/>
      <c r="BY329" s="79"/>
      <c r="BZ329" s="79"/>
      <c r="CA329" s="79"/>
      <c r="CB329" s="79"/>
      <c r="CC329" s="79"/>
      <c r="CD329" s="79"/>
      <c r="CE329" s="79"/>
      <c r="CF329" s="56"/>
      <c r="CG329" s="27"/>
    </row>
    <row r="330" spans="1:3" ht="12.75">
      <c r="A330" s="28">
        <v>64</v>
      </c>
      <c r="B330" s="29" t="s">
        <v>305</v>
      </c>
      <c r="C330" s="68">
        <f>C331+C332+C333+C334+C335+C336+C337</f>
        <v>0</v>
      </c>
    </row>
    <row r="331" spans="1:3" ht="12.75">
      <c r="A331" s="33">
        <v>640</v>
      </c>
      <c r="B331" s="34" t="s">
        <v>306</v>
      </c>
      <c r="C331" s="86"/>
    </row>
    <row r="332" spans="1:3" ht="12.75">
      <c r="A332" s="33">
        <v>641</v>
      </c>
      <c r="B332" s="34" t="s">
        <v>307</v>
      </c>
      <c r="C332" s="86"/>
    </row>
    <row r="333" spans="1:3" ht="12.75">
      <c r="A333" s="33">
        <v>642</v>
      </c>
      <c r="B333" s="34" t="s">
        <v>308</v>
      </c>
      <c r="C333" s="86"/>
    </row>
    <row r="334" spans="1:3" ht="12.75">
      <c r="A334" s="33">
        <v>643</v>
      </c>
      <c r="B334" s="34" t="s">
        <v>309</v>
      </c>
      <c r="C334" s="86"/>
    </row>
    <row r="335" spans="1:3" ht="12.75">
      <c r="A335" s="33">
        <v>644</v>
      </c>
      <c r="B335" s="34" t="s">
        <v>310</v>
      </c>
      <c r="C335" s="86"/>
    </row>
    <row r="336" spans="1:3" ht="12.75">
      <c r="A336" s="33">
        <v>645</v>
      </c>
      <c r="B336" s="34" t="s">
        <v>311</v>
      </c>
      <c r="C336" s="86"/>
    </row>
    <row r="337" spans="1:3" ht="12.75">
      <c r="A337" s="33">
        <v>649</v>
      </c>
      <c r="B337" s="34" t="s">
        <v>312</v>
      </c>
      <c r="C337" s="86"/>
    </row>
    <row r="338" spans="1:3" ht="12.75">
      <c r="A338" s="28">
        <v>65</v>
      </c>
      <c r="B338" s="29" t="s">
        <v>313</v>
      </c>
      <c r="C338" s="68">
        <f>C339+C340+C341+C348</f>
        <v>0</v>
      </c>
    </row>
    <row r="339" spans="1:3" ht="12.75">
      <c r="A339" s="33">
        <v>650</v>
      </c>
      <c r="B339" s="34" t="s">
        <v>314</v>
      </c>
      <c r="C339" s="86"/>
    </row>
    <row r="340" spans="1:3" ht="12.75">
      <c r="A340" s="33">
        <v>651</v>
      </c>
      <c r="B340" s="34" t="s">
        <v>315</v>
      </c>
      <c r="C340" s="86"/>
    </row>
    <row r="341" spans="1:3" ht="12.75">
      <c r="A341" s="33">
        <v>652</v>
      </c>
      <c r="B341" s="34" t="s">
        <v>196</v>
      </c>
      <c r="C341" s="35">
        <f>C342+C343+C344+C345+C346+C347</f>
        <v>0</v>
      </c>
    </row>
    <row r="342" spans="1:3" ht="12.75">
      <c r="A342" s="39">
        <v>65201</v>
      </c>
      <c r="B342" s="40" t="s">
        <v>316</v>
      </c>
      <c r="C342" s="87"/>
    </row>
    <row r="343" spans="1:3" ht="12.75">
      <c r="A343" s="39">
        <v>65202</v>
      </c>
      <c r="B343" s="40" t="s">
        <v>267</v>
      </c>
      <c r="C343" s="87"/>
    </row>
    <row r="344" spans="1:3" ht="12.75">
      <c r="A344" s="39">
        <v>65203</v>
      </c>
      <c r="B344" s="40" t="s">
        <v>199</v>
      </c>
      <c r="C344" s="87"/>
    </row>
    <row r="345" spans="1:3" ht="12.75">
      <c r="A345" s="39">
        <v>65204</v>
      </c>
      <c r="B345" s="40" t="s">
        <v>200</v>
      </c>
      <c r="C345" s="87"/>
    </row>
    <row r="346" spans="1:3" ht="12.75">
      <c r="A346" s="39">
        <v>65205</v>
      </c>
      <c r="B346" s="40" t="s">
        <v>201</v>
      </c>
      <c r="C346" s="87"/>
    </row>
    <row r="347" spans="1:3" ht="12.75">
      <c r="A347" s="39">
        <v>65206</v>
      </c>
      <c r="B347" s="40" t="s">
        <v>317</v>
      </c>
      <c r="C347" s="87"/>
    </row>
    <row r="348" spans="1:3" ht="12.75">
      <c r="A348" s="39">
        <v>653</v>
      </c>
      <c r="B348" s="40" t="s">
        <v>205</v>
      </c>
      <c r="C348" s="87"/>
    </row>
    <row r="349" spans="1:3" ht="12.75">
      <c r="A349" s="28">
        <v>66</v>
      </c>
      <c r="B349" s="29" t="s">
        <v>318</v>
      </c>
      <c r="C349" s="68">
        <f>C350+C360+C369+C378+C379+C382+C385+C389+C390+C394</f>
        <v>79403761.27</v>
      </c>
    </row>
    <row r="350" spans="1:3" ht="12.75">
      <c r="A350" s="33">
        <v>660</v>
      </c>
      <c r="B350" s="34" t="s">
        <v>124</v>
      </c>
      <c r="C350" s="35">
        <f>C351+C352+C353+C354+C355+C356+C357+C358+C359</f>
        <v>57736226.5</v>
      </c>
    </row>
    <row r="351" spans="1:3" ht="12.75">
      <c r="A351" s="39">
        <v>66001</v>
      </c>
      <c r="B351" s="40" t="s">
        <v>216</v>
      </c>
      <c r="C351" s="87">
        <f>VLOOKUP(A351,'[1]YATIRIM GLR.'!$B$1:$C$637,2,FALSE)</f>
        <v>2585583.28</v>
      </c>
    </row>
    <row r="352" spans="1:3" ht="12.75">
      <c r="A352" s="39">
        <v>66002</v>
      </c>
      <c r="B352" s="40" t="s">
        <v>126</v>
      </c>
      <c r="C352" s="87">
        <f>VLOOKUP(A352,'[1]YATIRIM GLR.'!$B$1:$C$637,2,FALSE)</f>
        <v>0</v>
      </c>
    </row>
    <row r="353" spans="1:3" ht="12.75">
      <c r="A353" s="39">
        <v>66003</v>
      </c>
      <c r="B353" s="40" t="s">
        <v>127</v>
      </c>
      <c r="C353" s="87">
        <f>VLOOKUP(A353,'[1]YATIRIM GLR.'!$B$1:$C$637,2,FALSE)</f>
        <v>44649330.45</v>
      </c>
    </row>
    <row r="354" spans="1:3" ht="12.75">
      <c r="A354" s="39">
        <v>66004</v>
      </c>
      <c r="B354" s="40" t="s">
        <v>128</v>
      </c>
      <c r="C354" s="87">
        <f>VLOOKUP(A354,'[1]YATIRIM GLR.'!$B$1:$C$637,2,FALSE)</f>
        <v>0</v>
      </c>
    </row>
    <row r="355" spans="1:3" ht="12.75">
      <c r="A355" s="39">
        <v>66005</v>
      </c>
      <c r="B355" s="40" t="s">
        <v>129</v>
      </c>
      <c r="C355" s="87">
        <f>VLOOKUP(A355,'[1]YATIRIM GLR.'!$B$1:$C$637,2,FALSE)</f>
        <v>0</v>
      </c>
    </row>
    <row r="356" spans="1:3" ht="12.75">
      <c r="A356" s="39">
        <v>66006</v>
      </c>
      <c r="B356" s="40" t="s">
        <v>130</v>
      </c>
      <c r="C356" s="87">
        <f>VLOOKUP(A356,'[1]YATIRIM GLR.'!$B$1:$C$637,2,FALSE)</f>
        <v>0</v>
      </c>
    </row>
    <row r="357" spans="1:3" ht="12.75">
      <c r="A357" s="39">
        <v>66007</v>
      </c>
      <c r="B357" s="40" t="s">
        <v>319</v>
      </c>
      <c r="C357" s="87">
        <f>VLOOKUP(A357,'[1]YATIRIM GLR.'!$B$1:$C$637,2,FALSE)</f>
        <v>72.76</v>
      </c>
    </row>
    <row r="358" spans="1:3" ht="12.75">
      <c r="A358" s="39">
        <v>66008</v>
      </c>
      <c r="B358" s="40" t="s">
        <v>320</v>
      </c>
      <c r="C358" s="87">
        <f>VLOOKUP(A358,'[1]YATIRIM GLR.'!$B$1:$C$637,2,FALSE)</f>
        <v>10501240.01</v>
      </c>
    </row>
    <row r="359" spans="1:3" ht="12.75">
      <c r="A359" s="39">
        <v>66099</v>
      </c>
      <c r="B359" s="40" t="s">
        <v>321</v>
      </c>
      <c r="C359" s="87">
        <f>VLOOKUP(A359,'[1]YATIRIM GLR.'!$B$1:$C$637,2,FALSE)</f>
        <v>0</v>
      </c>
    </row>
    <row r="360" spans="1:3" ht="12.75">
      <c r="A360" s="33">
        <v>661</v>
      </c>
      <c r="B360" s="34" t="s">
        <v>134</v>
      </c>
      <c r="C360" s="35">
        <f>C361+C362+C363+C364+C365+C366+C367+C368</f>
        <v>13320604.33</v>
      </c>
    </row>
    <row r="361" spans="1:3" ht="12.75">
      <c r="A361" s="39">
        <v>66101</v>
      </c>
      <c r="B361" s="40" t="s">
        <v>125</v>
      </c>
      <c r="C361" s="87">
        <f>VLOOKUP(A361,'[1]YATIRIM GLR.'!$B$1:$C$637,2,FALSE)</f>
        <v>2619493.91</v>
      </c>
    </row>
    <row r="362" spans="1:3" ht="12.75">
      <c r="A362" s="39">
        <v>66102</v>
      </c>
      <c r="B362" s="40" t="s">
        <v>126</v>
      </c>
      <c r="C362" s="87">
        <f>VLOOKUP(A362,'[1]YATIRIM GLR.'!$B$1:$C$637,2,FALSE)</f>
        <v>0</v>
      </c>
    </row>
    <row r="363" spans="1:3" ht="12.75">
      <c r="A363" s="39">
        <v>66103</v>
      </c>
      <c r="B363" s="40" t="s">
        <v>127</v>
      </c>
      <c r="C363" s="87">
        <f>VLOOKUP(A363,'[1]YATIRIM GLR.'!$B$1:$C$637,2,FALSE)</f>
        <v>10701110.42</v>
      </c>
    </row>
    <row r="364" spans="1:3" ht="12.75">
      <c r="A364" s="39">
        <v>66104</v>
      </c>
      <c r="B364" s="40" t="s">
        <v>128</v>
      </c>
      <c r="C364" s="87">
        <f>VLOOKUP(A364,'[1]YATIRIM GLR.'!$B$1:$C$637,2,FALSE)</f>
        <v>0</v>
      </c>
    </row>
    <row r="365" spans="1:3" ht="12.75">
      <c r="A365" s="39">
        <v>66105</v>
      </c>
      <c r="B365" s="40" t="s">
        <v>135</v>
      </c>
      <c r="C365" s="87">
        <f>VLOOKUP(A365,'[1]YATIRIM GLR.'!$B$1:$C$637,2,FALSE)</f>
        <v>0</v>
      </c>
    </row>
    <row r="366" spans="1:3" ht="12.75">
      <c r="A366" s="39">
        <v>66106</v>
      </c>
      <c r="B366" s="40" t="s">
        <v>130</v>
      </c>
      <c r="C366" s="87">
        <f>VLOOKUP(A366,'[1]YATIRIM GLR.'!$B$1:$C$637,2,FALSE)</f>
        <v>0</v>
      </c>
    </row>
    <row r="367" spans="1:3" ht="12.75">
      <c r="A367" s="39">
        <v>66107</v>
      </c>
      <c r="B367" s="40" t="s">
        <v>322</v>
      </c>
      <c r="C367" s="87">
        <f>VLOOKUP(A367,'[1]YATIRIM GLR.'!$B$1:$C$637,2,FALSE)</f>
        <v>0</v>
      </c>
    </row>
    <row r="368" spans="1:3" ht="12.75">
      <c r="A368" s="39">
        <v>66199</v>
      </c>
      <c r="B368" s="40" t="s">
        <v>321</v>
      </c>
      <c r="C368" s="87">
        <f>VLOOKUP(A368,'[1]YATIRIM GLR.'!$B$1:$C$637,2,FALSE)</f>
        <v>0</v>
      </c>
    </row>
    <row r="369" spans="1:3" ht="12.75">
      <c r="A369" s="33">
        <v>662</v>
      </c>
      <c r="B369" s="34" t="s">
        <v>136</v>
      </c>
      <c r="C369" s="35">
        <f>C370+C371+C372+C373+C374+C375+C376+C377</f>
        <v>3997454.0599999996</v>
      </c>
    </row>
    <row r="370" spans="1:3" ht="12.75">
      <c r="A370" s="39">
        <v>66201</v>
      </c>
      <c r="B370" s="40" t="s">
        <v>216</v>
      </c>
      <c r="C370" s="87">
        <f>VLOOKUP(A370,'[1]YATIRIM GLR.'!$B$1:$C$637,2,FALSE)</f>
        <v>0</v>
      </c>
    </row>
    <row r="371" spans="1:3" ht="12.75">
      <c r="A371" s="39">
        <v>66202</v>
      </c>
      <c r="B371" s="40" t="s">
        <v>126</v>
      </c>
      <c r="C371" s="87">
        <f>VLOOKUP(A371,'[1]YATIRIM GLR.'!$B$1:$C$637,2,FALSE)</f>
        <v>0</v>
      </c>
    </row>
    <row r="372" spans="1:3" ht="12.75">
      <c r="A372" s="39">
        <v>66203</v>
      </c>
      <c r="B372" s="40" t="s">
        <v>127</v>
      </c>
      <c r="C372" s="87">
        <f>VLOOKUP(A372,'[1]YATIRIM GLR.'!$B$1:$C$637,2,FALSE)</f>
        <v>-3262224.95</v>
      </c>
    </row>
    <row r="373" spans="1:3" ht="12.75">
      <c r="A373" s="39">
        <v>66204</v>
      </c>
      <c r="B373" s="40" t="s">
        <v>128</v>
      </c>
      <c r="C373" s="87">
        <f>VLOOKUP(A373,'[1]YATIRIM GLR.'!$B$1:$C$637,2,FALSE)</f>
        <v>0</v>
      </c>
    </row>
    <row r="374" spans="1:3" ht="12.75">
      <c r="A374" s="39">
        <v>66205</v>
      </c>
      <c r="B374" s="40" t="s">
        <v>135</v>
      </c>
      <c r="C374" s="87">
        <f>VLOOKUP(A374,'[1]YATIRIM GLR.'!$B$1:$C$637,2,FALSE)</f>
        <v>0</v>
      </c>
    </row>
    <row r="375" spans="1:3" ht="12.75">
      <c r="A375" s="39">
        <v>66206</v>
      </c>
      <c r="B375" s="40" t="s">
        <v>130</v>
      </c>
      <c r="C375" s="87">
        <f>VLOOKUP(A375,'[1]YATIRIM GLR.'!$B$1:$C$637,2,FALSE)</f>
        <v>0</v>
      </c>
    </row>
    <row r="376" spans="1:3" ht="12.75">
      <c r="A376" s="39">
        <v>66207</v>
      </c>
      <c r="B376" s="40" t="s">
        <v>131</v>
      </c>
      <c r="C376" s="87">
        <f>VLOOKUP(A376,'[1]YATIRIM GLR.'!$B$1:$C$637,2,FALSE)</f>
        <v>0</v>
      </c>
    </row>
    <row r="377" spans="1:3" ht="12.75">
      <c r="A377" s="39">
        <v>66299</v>
      </c>
      <c r="B377" s="40" t="s">
        <v>321</v>
      </c>
      <c r="C377" s="87">
        <v>7259679.01</v>
      </c>
    </row>
    <row r="378" spans="1:3" ht="12.75">
      <c r="A378" s="33">
        <v>663</v>
      </c>
      <c r="B378" s="34" t="s">
        <v>219</v>
      </c>
      <c r="C378" s="87">
        <f>VLOOKUP(A378,'[1]YATIRIM GLR.'!$B$1:$C$637,2,FALSE)</f>
        <v>3584425.37</v>
      </c>
    </row>
    <row r="379" spans="1:3" ht="12.75">
      <c r="A379" s="33">
        <v>664</v>
      </c>
      <c r="B379" s="34" t="s">
        <v>139</v>
      </c>
      <c r="C379" s="35">
        <f>C380+C381</f>
        <v>150965.27</v>
      </c>
    </row>
    <row r="380" spans="1:3" ht="12.75">
      <c r="A380" s="39">
        <v>66401</v>
      </c>
      <c r="B380" s="40" t="s">
        <v>140</v>
      </c>
      <c r="C380" s="87">
        <f>VLOOKUP(A380,'[1]YATIRIM GLR.'!$B$1:$C$637,2,FALSE)</f>
        <v>0</v>
      </c>
    </row>
    <row r="381" spans="1:3" ht="12.75">
      <c r="A381" s="39">
        <v>66402</v>
      </c>
      <c r="B381" s="40" t="s">
        <v>141</v>
      </c>
      <c r="C381" s="87">
        <f>VLOOKUP(A381,'[1]YATIRIM GLR.'!$B$1:$C$637,2,FALSE)</f>
        <v>150965.27</v>
      </c>
    </row>
    <row r="382" spans="1:3" ht="12.75">
      <c r="A382" s="33">
        <v>665</v>
      </c>
      <c r="B382" s="34" t="s">
        <v>142</v>
      </c>
      <c r="C382" s="35">
        <f>C383+C384</f>
        <v>0</v>
      </c>
    </row>
    <row r="383" spans="1:3" ht="12.75">
      <c r="A383" s="39">
        <v>66501</v>
      </c>
      <c r="B383" s="40" t="s">
        <v>140</v>
      </c>
      <c r="C383" s="87">
        <f>VLOOKUP(A383,'[1]YATIRIM GLR.'!$B$1:$C$637,2,FALSE)</f>
        <v>0</v>
      </c>
    </row>
    <row r="384" spans="1:3" ht="12.75">
      <c r="A384" s="39">
        <v>66502</v>
      </c>
      <c r="B384" s="40" t="s">
        <v>141</v>
      </c>
      <c r="C384" s="87">
        <f>VLOOKUP(A384,'[1]YATIRIM GLR.'!$B$1:$C$637,2,FALSE)</f>
        <v>0</v>
      </c>
    </row>
    <row r="385" spans="1:3" ht="12.75">
      <c r="A385" s="33">
        <v>666</v>
      </c>
      <c r="B385" s="34" t="s">
        <v>143</v>
      </c>
      <c r="C385" s="35">
        <f>C386+C387+C388</f>
        <v>546220.74</v>
      </c>
    </row>
    <row r="386" spans="1:3" ht="12.75">
      <c r="A386" s="39">
        <v>66601</v>
      </c>
      <c r="B386" s="40" t="s">
        <v>144</v>
      </c>
      <c r="C386" s="87">
        <f>VLOOKUP(A386,'[1]YATIRIM GLR.'!$B$1:$C$637,2,FALSE)</f>
        <v>467046</v>
      </c>
    </row>
    <row r="387" spans="1:3" ht="12.75">
      <c r="A387" s="39">
        <v>66602</v>
      </c>
      <c r="B387" s="40" t="s">
        <v>145</v>
      </c>
      <c r="C387" s="87">
        <f>VLOOKUP(A387,'[1]YATIRIM GLR.'!$B$1:$C$637,2,FALSE)</f>
        <v>79174.74</v>
      </c>
    </row>
    <row r="388" spans="1:3" ht="12.75">
      <c r="A388" s="39">
        <v>66603</v>
      </c>
      <c r="B388" s="40" t="s">
        <v>220</v>
      </c>
      <c r="C388" s="87">
        <f>VLOOKUP(A388,'[1]YATIRIM GLR.'!$B$1:$C$637,2,FALSE)</f>
        <v>0</v>
      </c>
    </row>
    <row r="389" spans="1:3" ht="12.75">
      <c r="A389" s="33">
        <v>667</v>
      </c>
      <c r="B389" s="34" t="s">
        <v>147</v>
      </c>
      <c r="C389" s="87">
        <f>VLOOKUP(A389,'[1]YATIRIM GLR.'!$B$1:$C$637,2,FALSE)</f>
        <v>0</v>
      </c>
    </row>
    <row r="390" spans="1:3" ht="12.75">
      <c r="A390" s="33">
        <v>668</v>
      </c>
      <c r="B390" s="34" t="s">
        <v>148</v>
      </c>
      <c r="C390" s="35">
        <f>C391+C392+C393</f>
        <v>67865</v>
      </c>
    </row>
    <row r="391" spans="1:3" ht="12.75">
      <c r="A391" s="39">
        <v>66801</v>
      </c>
      <c r="B391" s="40" t="s">
        <v>149</v>
      </c>
      <c r="C391" s="87">
        <f>VLOOKUP(A391,'[1]YATIRIM GLR.'!$B$1:$C$637,2,FALSE)</f>
        <v>0</v>
      </c>
    </row>
    <row r="392" spans="1:3" ht="12.75">
      <c r="A392" s="39">
        <v>66802</v>
      </c>
      <c r="B392" s="40" t="s">
        <v>150</v>
      </c>
      <c r="C392" s="87">
        <f>VLOOKUP(A392,'[1]YATIRIM GLR.'!$B$1:$C$637,2,FALSE)</f>
        <v>67865</v>
      </c>
    </row>
    <row r="393" spans="1:3" ht="12.75">
      <c r="A393" s="39">
        <v>66803</v>
      </c>
      <c r="B393" s="40" t="s">
        <v>220</v>
      </c>
      <c r="C393" s="87">
        <f>VLOOKUP(A393,'[1]YATIRIM GLR.'!$B$1:$C$637,2,FALSE)</f>
        <v>0</v>
      </c>
    </row>
    <row r="394" spans="1:3" ht="12.75">
      <c r="A394" s="33">
        <v>669</v>
      </c>
      <c r="B394" s="34" t="s">
        <v>323</v>
      </c>
      <c r="C394" s="35">
        <f>C395+C405+C414+C423+C424+C427+C430+C434+C435</f>
        <v>0</v>
      </c>
    </row>
    <row r="395" spans="1:3" ht="12.75">
      <c r="A395" s="39">
        <v>66901</v>
      </c>
      <c r="B395" s="40" t="s">
        <v>124</v>
      </c>
      <c r="C395" s="41">
        <f>C396+C397+C398+C399+C400+C401+C402+C403+C404</f>
        <v>0</v>
      </c>
    </row>
    <row r="396" spans="1:3" ht="12.75">
      <c r="A396" s="43">
        <v>669011</v>
      </c>
      <c r="B396" s="54" t="s">
        <v>216</v>
      </c>
      <c r="C396" s="88">
        <f>VLOOKUP(A396,'[1]YATIRIM GLR.'!$B$1:$C$637,2,FALSE)</f>
        <v>0</v>
      </c>
    </row>
    <row r="397" spans="1:3" ht="12.75">
      <c r="A397" s="43">
        <v>669012</v>
      </c>
      <c r="B397" s="54" t="s">
        <v>126</v>
      </c>
      <c r="C397" s="88">
        <f>VLOOKUP(A397,'[1]YATIRIM GLR.'!$B$1:$C$637,2,FALSE)</f>
        <v>0</v>
      </c>
    </row>
    <row r="398" spans="1:3" ht="12.75">
      <c r="A398" s="43">
        <v>669013</v>
      </c>
      <c r="B398" s="54" t="s">
        <v>127</v>
      </c>
      <c r="C398" s="88">
        <f>VLOOKUP(A398,'[1]YATIRIM GLR.'!$B$1:$C$637,2,FALSE)</f>
        <v>0</v>
      </c>
    </row>
    <row r="399" spans="1:3" ht="12.75">
      <c r="A399" s="43">
        <v>669014</v>
      </c>
      <c r="B399" s="54" t="s">
        <v>128</v>
      </c>
      <c r="C399" s="88">
        <f>VLOOKUP(A399,'[1]YATIRIM GLR.'!$B$1:$C$637,2,FALSE)</f>
        <v>0</v>
      </c>
    </row>
    <row r="400" spans="1:3" ht="12.75">
      <c r="A400" s="43">
        <v>669015</v>
      </c>
      <c r="B400" s="54" t="s">
        <v>129</v>
      </c>
      <c r="C400" s="88">
        <f>VLOOKUP(A400,'[1]YATIRIM GLR.'!$B$1:$C$637,2,FALSE)</f>
        <v>0</v>
      </c>
    </row>
    <row r="401" spans="1:3" ht="12.75">
      <c r="A401" s="43">
        <v>669056</v>
      </c>
      <c r="B401" s="54" t="s">
        <v>130</v>
      </c>
      <c r="C401" s="88">
        <f>VLOOKUP(A401,'[1]YATIRIM GLR.'!$B$1:$C$637,2,FALSE)</f>
        <v>0</v>
      </c>
    </row>
    <row r="402" spans="1:3" ht="12.75">
      <c r="A402" s="43">
        <v>669017</v>
      </c>
      <c r="B402" s="54" t="s">
        <v>324</v>
      </c>
      <c r="C402" s="88">
        <f>VLOOKUP(A402,'[1]YATIRIM GLR.'!$B$1:$C$637,2,FALSE)</f>
        <v>0</v>
      </c>
    </row>
    <row r="403" spans="1:3" ht="12.75">
      <c r="A403" s="43">
        <v>669018</v>
      </c>
      <c r="B403" s="54" t="s">
        <v>320</v>
      </c>
      <c r="C403" s="88">
        <f>VLOOKUP(A403,'[1]YATIRIM GLR.'!$B$1:$C$637,2,FALSE)</f>
        <v>0</v>
      </c>
    </row>
    <row r="404" spans="1:3" ht="12.75">
      <c r="A404" s="43">
        <v>669019</v>
      </c>
      <c r="B404" s="54" t="s">
        <v>133</v>
      </c>
      <c r="C404" s="88">
        <f>VLOOKUP(A404,'[1]YATIRIM GLR.'!$B$1:$C$637,2,FALSE)</f>
        <v>0</v>
      </c>
    </row>
    <row r="405" spans="1:3" ht="12.75">
      <c r="A405" s="39">
        <v>66902</v>
      </c>
      <c r="B405" s="40" t="s">
        <v>134</v>
      </c>
      <c r="C405" s="41">
        <f>C406+C407+C408+C409+C410+C411+C412+C413</f>
        <v>0</v>
      </c>
    </row>
    <row r="406" spans="1:3" ht="12.75">
      <c r="A406" s="43">
        <v>669021</v>
      </c>
      <c r="B406" s="54" t="s">
        <v>216</v>
      </c>
      <c r="C406" s="88">
        <f>VLOOKUP(A406,'[1]YATIRIM GLR.'!$B$1:$C$637,2,FALSE)</f>
        <v>0</v>
      </c>
    </row>
    <row r="407" spans="1:3" ht="12.75">
      <c r="A407" s="43">
        <v>669022</v>
      </c>
      <c r="B407" s="54" t="s">
        <v>325</v>
      </c>
      <c r="C407" s="88">
        <f>VLOOKUP(A407,'[1]YATIRIM GLR.'!$B$1:$C$637,2,FALSE)</f>
        <v>0</v>
      </c>
    </row>
    <row r="408" spans="1:3" ht="12.75">
      <c r="A408" s="43">
        <v>669023</v>
      </c>
      <c r="B408" s="54" t="s">
        <v>326</v>
      </c>
      <c r="C408" s="88">
        <f>VLOOKUP(A408,'[1]YATIRIM GLR.'!$B$1:$C$637,2,FALSE)</f>
        <v>0</v>
      </c>
    </row>
    <row r="409" spans="1:3" ht="12.75">
      <c r="A409" s="43">
        <v>669024</v>
      </c>
      <c r="B409" s="54" t="s">
        <v>128</v>
      </c>
      <c r="C409" s="88">
        <f>VLOOKUP(A409,'[1]YATIRIM GLR.'!$B$1:$C$637,2,FALSE)</f>
        <v>0</v>
      </c>
    </row>
    <row r="410" spans="1:3" ht="12.75">
      <c r="A410" s="43">
        <v>669025</v>
      </c>
      <c r="B410" s="54" t="s">
        <v>327</v>
      </c>
      <c r="C410" s="88">
        <f>VLOOKUP(A410,'[1]YATIRIM GLR.'!$B$1:$C$637,2,FALSE)</f>
        <v>0</v>
      </c>
    </row>
    <row r="411" spans="1:3" ht="12.75">
      <c r="A411" s="43">
        <v>669026</v>
      </c>
      <c r="B411" s="54" t="s">
        <v>130</v>
      </c>
      <c r="C411" s="88">
        <f>VLOOKUP(A411,'[1]YATIRIM GLR.'!$B$1:$C$637,2,FALSE)</f>
        <v>0</v>
      </c>
    </row>
    <row r="412" spans="1:3" ht="12.75">
      <c r="A412" s="43">
        <v>669027</v>
      </c>
      <c r="B412" s="54" t="s">
        <v>218</v>
      </c>
      <c r="C412" s="88">
        <f>VLOOKUP(A412,'[1]YATIRIM GLR.'!$B$1:$C$637,2,FALSE)</f>
        <v>0</v>
      </c>
    </row>
    <row r="413" spans="1:3" ht="12.75">
      <c r="A413" s="43">
        <v>669029</v>
      </c>
      <c r="B413" s="54" t="s">
        <v>321</v>
      </c>
      <c r="C413" s="88">
        <f>VLOOKUP(A413,'[1]YATIRIM GLR.'!$B$1:$C$637,2,FALSE)</f>
        <v>0</v>
      </c>
    </row>
    <row r="414" spans="1:3" ht="12.75">
      <c r="A414" s="39">
        <v>66903</v>
      </c>
      <c r="B414" s="40" t="s">
        <v>136</v>
      </c>
      <c r="C414" s="41">
        <f>C415+C416+C417+C418+C419+C420+C421+C422</f>
        <v>0</v>
      </c>
    </row>
    <row r="415" spans="1:3" ht="12.75">
      <c r="A415" s="43">
        <v>669031</v>
      </c>
      <c r="B415" s="54" t="s">
        <v>216</v>
      </c>
      <c r="C415" s="88">
        <f>VLOOKUP(A415,'[1]YATIRIM GLR.'!$B$1:$C$637,2,FALSE)</f>
        <v>0</v>
      </c>
    </row>
    <row r="416" spans="1:3" ht="12.75">
      <c r="A416" s="43">
        <v>669032</v>
      </c>
      <c r="B416" s="54" t="s">
        <v>126</v>
      </c>
      <c r="C416" s="88">
        <f>VLOOKUP(A416,'[1]YATIRIM GLR.'!$B$1:$C$637,2,FALSE)</f>
        <v>0</v>
      </c>
    </row>
    <row r="417" spans="1:3" ht="12.75">
      <c r="A417" s="43">
        <v>669033</v>
      </c>
      <c r="B417" s="54" t="s">
        <v>127</v>
      </c>
      <c r="C417" s="88">
        <f>VLOOKUP(A417,'[1]YATIRIM GLR.'!$B$1:$C$637,2,FALSE)</f>
        <v>0</v>
      </c>
    </row>
    <row r="418" spans="1:3" ht="12.75">
      <c r="A418" s="43">
        <v>669034</v>
      </c>
      <c r="B418" s="54" t="s">
        <v>128</v>
      </c>
      <c r="C418" s="88">
        <f>VLOOKUP(A418,'[1]YATIRIM GLR.'!$B$1:$C$637,2,FALSE)</f>
        <v>0</v>
      </c>
    </row>
    <row r="419" spans="1:3" ht="12.75">
      <c r="A419" s="43">
        <v>669035</v>
      </c>
      <c r="B419" s="54" t="s">
        <v>135</v>
      </c>
      <c r="C419" s="88">
        <f>VLOOKUP(A419,'[1]YATIRIM GLR.'!$B$1:$C$637,2,FALSE)</f>
        <v>0</v>
      </c>
    </row>
    <row r="420" spans="1:3" ht="12.75">
      <c r="A420" s="43">
        <v>669036</v>
      </c>
      <c r="B420" s="54" t="s">
        <v>130</v>
      </c>
      <c r="C420" s="88">
        <f>VLOOKUP(A420,'[1]YATIRIM GLR.'!$B$1:$C$637,2,FALSE)</f>
        <v>0</v>
      </c>
    </row>
    <row r="421" spans="1:3" ht="12.75">
      <c r="A421" s="43">
        <v>669037</v>
      </c>
      <c r="B421" s="54" t="s">
        <v>218</v>
      </c>
      <c r="C421" s="88">
        <f>VLOOKUP(A421,'[1]YATIRIM GLR.'!$B$1:$C$637,2,FALSE)</f>
        <v>0</v>
      </c>
    </row>
    <row r="422" spans="1:3" ht="12.75">
      <c r="A422" s="43">
        <v>669039</v>
      </c>
      <c r="B422" s="54" t="s">
        <v>321</v>
      </c>
      <c r="C422" s="88">
        <f>VLOOKUP(A422,'[1]YATIRIM GLR.'!$B$1:$C$637,2,FALSE)</f>
        <v>0</v>
      </c>
    </row>
    <row r="423" spans="1:3" ht="12.75">
      <c r="A423" s="39">
        <v>66904</v>
      </c>
      <c r="B423" s="40" t="s">
        <v>219</v>
      </c>
      <c r="C423" s="88">
        <f>VLOOKUP(A423,'[1]YATIRIM GLR.'!$B$1:$C$637,2,FALSE)</f>
        <v>0</v>
      </c>
    </row>
    <row r="424" spans="1:3" ht="12.75">
      <c r="A424" s="39">
        <v>66905</v>
      </c>
      <c r="B424" s="40" t="s">
        <v>139</v>
      </c>
      <c r="C424" s="41">
        <f>C425+C426</f>
        <v>0</v>
      </c>
    </row>
    <row r="425" spans="1:3" ht="12.75">
      <c r="A425" s="43">
        <v>669051</v>
      </c>
      <c r="B425" s="54" t="s">
        <v>140</v>
      </c>
      <c r="C425" s="88">
        <f>VLOOKUP(A425,'[1]YATIRIM GLR.'!$B$1:$C$637,2,FALSE)</f>
        <v>0</v>
      </c>
    </row>
    <row r="426" spans="1:3" ht="12.75">
      <c r="A426" s="43">
        <v>669052</v>
      </c>
      <c r="B426" s="54" t="s">
        <v>141</v>
      </c>
      <c r="C426" s="88">
        <f>VLOOKUP(A426,'[1]YATIRIM GLR.'!$B$1:$C$637,2,FALSE)</f>
        <v>0</v>
      </c>
    </row>
    <row r="427" spans="1:3" ht="12.75">
      <c r="A427" s="39">
        <v>66906</v>
      </c>
      <c r="B427" s="40" t="s">
        <v>328</v>
      </c>
      <c r="C427" s="41">
        <f>C428+C429</f>
        <v>0</v>
      </c>
    </row>
    <row r="428" spans="1:3" ht="12.75">
      <c r="A428" s="43">
        <v>669061</v>
      </c>
      <c r="B428" s="54" t="s">
        <v>140</v>
      </c>
      <c r="C428" s="88">
        <f>VLOOKUP(A428,'[1]YATIRIM GLR.'!$B$1:$C$637,2,FALSE)</f>
        <v>0</v>
      </c>
    </row>
    <row r="429" spans="1:3" ht="12.75">
      <c r="A429" s="43">
        <v>669062</v>
      </c>
      <c r="B429" s="54" t="s">
        <v>141</v>
      </c>
      <c r="C429" s="88">
        <f>VLOOKUP(A429,'[1]YATIRIM GLR.'!$B$1:$C$637,2,FALSE)</f>
        <v>0</v>
      </c>
    </row>
    <row r="430" spans="1:3" ht="12.75">
      <c r="A430" s="39">
        <v>66907</v>
      </c>
      <c r="B430" s="40" t="s">
        <v>143</v>
      </c>
      <c r="C430" s="41">
        <f>C431+C432+C433</f>
        <v>0</v>
      </c>
    </row>
    <row r="431" spans="1:3" ht="12.75">
      <c r="A431" s="43">
        <v>669071</v>
      </c>
      <c r="B431" s="54" t="s">
        <v>144</v>
      </c>
      <c r="C431" s="88">
        <f>VLOOKUP(A431,'[1]YATIRIM GLR.'!$B$1:$C$637,2,FALSE)</f>
        <v>0</v>
      </c>
    </row>
    <row r="432" spans="1:3" ht="12.75">
      <c r="A432" s="43">
        <v>669072</v>
      </c>
      <c r="B432" s="54" t="s">
        <v>145</v>
      </c>
      <c r="C432" s="88">
        <f>VLOOKUP(A432,'[1]YATIRIM GLR.'!$B$1:$C$637,2,FALSE)</f>
        <v>0</v>
      </c>
    </row>
    <row r="433" spans="1:3" ht="12.75">
      <c r="A433" s="43">
        <v>669073</v>
      </c>
      <c r="B433" s="54" t="s">
        <v>220</v>
      </c>
      <c r="C433" s="88">
        <f>VLOOKUP(A433,'[1]YATIRIM GLR.'!$B$1:$C$637,2,FALSE)</f>
        <v>0</v>
      </c>
    </row>
    <row r="434" spans="1:3" ht="12.75">
      <c r="A434" s="39">
        <v>66908</v>
      </c>
      <c r="B434" s="40" t="s">
        <v>147</v>
      </c>
      <c r="C434" s="88">
        <f>VLOOKUP(A434,'[1]YATIRIM GLR.'!$B$1:$C$637,2,FALSE)</f>
        <v>0</v>
      </c>
    </row>
    <row r="435" spans="1:3" ht="12.75">
      <c r="A435" s="39">
        <v>66999</v>
      </c>
      <c r="B435" s="40" t="s">
        <v>148</v>
      </c>
      <c r="C435" s="41">
        <f>C436+C437+C438</f>
        <v>0</v>
      </c>
    </row>
    <row r="436" spans="1:3" ht="12.75">
      <c r="A436" s="43">
        <v>669991</v>
      </c>
      <c r="B436" s="54" t="s">
        <v>149</v>
      </c>
      <c r="C436" s="88">
        <f>VLOOKUP(A436,'[1]YATIRIM GLR.'!$B$1:$C$637,2,FALSE)</f>
        <v>0</v>
      </c>
    </row>
    <row r="437" spans="1:3" ht="12.75">
      <c r="A437" s="43">
        <v>669992</v>
      </c>
      <c r="B437" s="54" t="s">
        <v>150</v>
      </c>
      <c r="C437" s="88">
        <f>VLOOKUP(A437,'[1]YATIRIM GLR.'!$B$1:$C$637,2,FALSE)</f>
        <v>0</v>
      </c>
    </row>
    <row r="438" spans="1:3" ht="12.75">
      <c r="A438" s="43">
        <v>669993</v>
      </c>
      <c r="B438" s="54" t="s">
        <v>220</v>
      </c>
      <c r="C438" s="88">
        <f>VLOOKUP(A438,'[1]YATIRIM GLR.'!$B$1:$C$637,2,FALSE)</f>
        <v>0</v>
      </c>
    </row>
    <row r="439" spans="1:3" ht="12.75">
      <c r="A439" s="28">
        <v>67</v>
      </c>
      <c r="B439" s="29" t="s">
        <v>269</v>
      </c>
      <c r="C439" s="68">
        <f>C440+C441+C442+C443+C488+C489+C490+C499</f>
        <v>-59688090.929999985</v>
      </c>
    </row>
    <row r="440" spans="1:3" ht="12.75">
      <c r="A440" s="33">
        <v>670</v>
      </c>
      <c r="B440" s="34" t="s">
        <v>270</v>
      </c>
      <c r="C440" s="86">
        <f>VLOOKUP(A440,'[1]YATIRIM GLR.'!$B$1:$C$637,2,FALSE)</f>
        <v>-5495869.53</v>
      </c>
    </row>
    <row r="441" spans="1:3" ht="12.75">
      <c r="A441" s="33">
        <v>671</v>
      </c>
      <c r="B441" s="34" t="s">
        <v>329</v>
      </c>
      <c r="C441" s="86">
        <f>VLOOKUP(A441,'[1]YATIRIM GLR.'!$B$1:$C$637,2,FALSE)</f>
        <v>0</v>
      </c>
    </row>
    <row r="442" spans="1:3" ht="12.75">
      <c r="A442" s="33">
        <v>672</v>
      </c>
      <c r="B442" s="34" t="s">
        <v>272</v>
      </c>
      <c r="C442" s="86">
        <f>VLOOKUP(A442,'[1]YATIRIM GLR.'!$B$1:$C$637,2,FALSE)</f>
        <v>-9345492.29</v>
      </c>
    </row>
    <row r="443" spans="1:3" ht="12.75">
      <c r="A443" s="33">
        <v>673</v>
      </c>
      <c r="B443" s="34" t="s">
        <v>330</v>
      </c>
      <c r="C443" s="35">
        <f>C444+C454+C463+C472+C473+C476+C479+C483+C484</f>
        <v>-59621196.349999994</v>
      </c>
    </row>
    <row r="444" spans="1:3" ht="12.75">
      <c r="A444" s="39">
        <v>67301</v>
      </c>
      <c r="B444" s="40" t="s">
        <v>277</v>
      </c>
      <c r="C444" s="41">
        <f>C445+C446+C447+C448+C449+C450+C451+C452+C453</f>
        <v>-36159580.99</v>
      </c>
    </row>
    <row r="445" spans="1:3" ht="12.75">
      <c r="A445" s="43">
        <v>673011</v>
      </c>
      <c r="B445" s="54" t="s">
        <v>331</v>
      </c>
      <c r="C445" s="88">
        <v>813410.2</v>
      </c>
    </row>
    <row r="446" spans="1:3" ht="12.75">
      <c r="A446" s="43">
        <v>673012</v>
      </c>
      <c r="B446" s="54" t="s">
        <v>279</v>
      </c>
      <c r="C446" s="88">
        <f>VLOOKUP(A446,'[1]YATIRIM GLR.'!$B$1:$C$637,2,FALSE)</f>
        <v>0</v>
      </c>
    </row>
    <row r="447" spans="1:3" ht="12.75">
      <c r="A447" s="43">
        <v>673013</v>
      </c>
      <c r="B447" s="54" t="s">
        <v>280</v>
      </c>
      <c r="C447" s="88">
        <v>-29932911.14</v>
      </c>
    </row>
    <row r="448" spans="1:3" ht="12.75">
      <c r="A448" s="43">
        <v>673014</v>
      </c>
      <c r="B448" s="54" t="s">
        <v>281</v>
      </c>
      <c r="C448" s="88">
        <f>VLOOKUP(A448,'[1]YATIRIM GLR.'!$B$1:$C$637,2,FALSE)</f>
        <v>0</v>
      </c>
    </row>
    <row r="449" spans="1:3" ht="12.75">
      <c r="A449" s="43">
        <v>673015</v>
      </c>
      <c r="B449" s="54" t="s">
        <v>282</v>
      </c>
      <c r="C449" s="88">
        <f>VLOOKUP(A449,'[1]YATIRIM GLR.'!$B$1:$C$637,2,FALSE)</f>
        <v>0</v>
      </c>
    </row>
    <row r="450" spans="1:3" ht="12.75">
      <c r="A450" s="43">
        <v>673016</v>
      </c>
      <c r="B450" s="54" t="s">
        <v>283</v>
      </c>
      <c r="C450" s="88">
        <f>VLOOKUP(A450,'[1]YATIRIM GLR.'!$B$1:$C$637,2,FALSE)</f>
        <v>0</v>
      </c>
    </row>
    <row r="451" spans="1:3" ht="12.75">
      <c r="A451" s="43">
        <v>673017</v>
      </c>
      <c r="B451" s="54" t="s">
        <v>288</v>
      </c>
      <c r="C451" s="88">
        <v>-48.75</v>
      </c>
    </row>
    <row r="452" spans="1:3" ht="12.75">
      <c r="A452" s="43">
        <v>673018</v>
      </c>
      <c r="B452" s="54" t="s">
        <v>285</v>
      </c>
      <c r="C452" s="88">
        <v>-7040031.3</v>
      </c>
    </row>
    <row r="453" spans="1:3" ht="12.75">
      <c r="A453" s="43">
        <v>673019</v>
      </c>
      <c r="B453" s="54" t="s">
        <v>286</v>
      </c>
      <c r="C453" s="88">
        <f>VLOOKUP(A453,'[1]YATIRIM GLR.'!$B$1:$C$637,2,FALSE)</f>
        <v>0</v>
      </c>
    </row>
    <row r="454" spans="1:3" ht="12.75">
      <c r="A454" s="39">
        <v>67302</v>
      </c>
      <c r="B454" s="40" t="s">
        <v>287</v>
      </c>
      <c r="C454" s="41">
        <f>C455+C456+C457+C458+C459+C460+C461+C462</f>
        <v>-4929438.17</v>
      </c>
    </row>
    <row r="455" spans="1:3" ht="12.75">
      <c r="A455" s="43">
        <v>673021</v>
      </c>
      <c r="B455" s="54" t="s">
        <v>332</v>
      </c>
      <c r="C455" s="88">
        <f>VLOOKUP(A455,'[1]YATIRIM GLR.'!$B$1:$C$637,2,FALSE)</f>
        <v>0</v>
      </c>
    </row>
    <row r="456" spans="1:3" ht="12.75">
      <c r="A456" s="43">
        <v>673022</v>
      </c>
      <c r="B456" s="54" t="s">
        <v>279</v>
      </c>
      <c r="C456" s="88">
        <v>1959643.13</v>
      </c>
    </row>
    <row r="457" spans="1:3" ht="12.75">
      <c r="A457" s="43">
        <v>673023</v>
      </c>
      <c r="B457" s="54" t="s">
        <v>280</v>
      </c>
      <c r="C457" s="88">
        <v>-7174024.43</v>
      </c>
    </row>
    <row r="458" spans="1:3" ht="12.75">
      <c r="A458" s="43">
        <v>673024</v>
      </c>
      <c r="B458" s="54" t="s">
        <v>281</v>
      </c>
      <c r="C458" s="88">
        <f>VLOOKUP(A458,'[1]YATIRIM GLR.'!$B$1:$C$637,2,FALSE)</f>
        <v>0</v>
      </c>
    </row>
    <row r="459" spans="1:3" ht="12.75">
      <c r="A459" s="43">
        <v>673025</v>
      </c>
      <c r="B459" s="54" t="s">
        <v>282</v>
      </c>
      <c r="C459" s="88">
        <f>VLOOKUP(A459,'[1]YATIRIM GLR.'!$B$1:$C$637,2,FALSE)</f>
        <v>0</v>
      </c>
    </row>
    <row r="460" spans="1:3" ht="12.75">
      <c r="A460" s="43">
        <v>673026</v>
      </c>
      <c r="B460" s="54" t="s">
        <v>283</v>
      </c>
      <c r="C460" s="88">
        <f>VLOOKUP(A460,'[1]YATIRIM GLR.'!$B$1:$C$637,2,FALSE)</f>
        <v>0</v>
      </c>
    </row>
    <row r="461" spans="1:3" ht="12.75">
      <c r="A461" s="43">
        <v>673027</v>
      </c>
      <c r="B461" s="54" t="s">
        <v>288</v>
      </c>
      <c r="C461" s="88">
        <f>VLOOKUP(A461,'[1]YATIRIM GLR.'!$B$1:$C$637,2,FALSE)</f>
        <v>0</v>
      </c>
    </row>
    <row r="462" spans="1:3" ht="12.75">
      <c r="A462" s="43">
        <v>673029</v>
      </c>
      <c r="B462" s="54" t="s">
        <v>286</v>
      </c>
      <c r="C462" s="88">
        <v>284943.13</v>
      </c>
    </row>
    <row r="463" spans="1:3" ht="12.75">
      <c r="A463" s="39">
        <v>67303</v>
      </c>
      <c r="B463" s="40" t="s">
        <v>289</v>
      </c>
      <c r="C463" s="41">
        <f>C464+C465+C466+C467+C468+C469+C470+C471</f>
        <v>-2679893.22</v>
      </c>
    </row>
    <row r="464" spans="1:3" ht="12.75">
      <c r="A464" s="43">
        <v>673031</v>
      </c>
      <c r="B464" s="54" t="s">
        <v>333</v>
      </c>
      <c r="C464" s="88">
        <f>VLOOKUP(A464,'[1]YATIRIM GLR.'!$B$1:$C$637,2,FALSE)</f>
        <v>0</v>
      </c>
    </row>
    <row r="465" spans="1:3" ht="12.75">
      <c r="A465" s="43">
        <v>673032</v>
      </c>
      <c r="B465" s="54" t="s">
        <v>279</v>
      </c>
      <c r="C465" s="88">
        <f>VLOOKUP(A465,'[1]YATIRIM GLR.'!$B$1:$C$637,2,FALSE)</f>
        <v>0</v>
      </c>
    </row>
    <row r="466" spans="1:3" ht="12.75">
      <c r="A466" s="43">
        <v>673033</v>
      </c>
      <c r="B466" s="54" t="s">
        <v>280</v>
      </c>
      <c r="C466" s="88">
        <v>2186995.61</v>
      </c>
    </row>
    <row r="467" spans="1:3" ht="12.75">
      <c r="A467" s="43">
        <v>673034</v>
      </c>
      <c r="B467" s="54" t="s">
        <v>281</v>
      </c>
      <c r="C467" s="88">
        <f>VLOOKUP(A467,'[1]YATIRIM GLR.'!$B$1:$C$637,2,FALSE)</f>
        <v>0</v>
      </c>
    </row>
    <row r="468" spans="1:3" ht="12.75">
      <c r="A468" s="43">
        <v>673035</v>
      </c>
      <c r="B468" s="54" t="s">
        <v>282</v>
      </c>
      <c r="C468" s="88">
        <f>VLOOKUP(A468,'[1]YATIRIM GLR.'!$B$1:$C$637,2,FALSE)</f>
        <v>0</v>
      </c>
    </row>
    <row r="469" spans="1:3" ht="12.75">
      <c r="A469" s="43">
        <v>673036</v>
      </c>
      <c r="B469" s="54" t="s">
        <v>283</v>
      </c>
      <c r="C469" s="88">
        <f>VLOOKUP(A469,'[1]YATIRIM GLR.'!$B$1:$C$637,2,FALSE)</f>
        <v>0</v>
      </c>
    </row>
    <row r="470" spans="1:3" ht="12.75">
      <c r="A470" s="43">
        <v>673037</v>
      </c>
      <c r="B470" s="54" t="s">
        <v>288</v>
      </c>
      <c r="C470" s="88">
        <f>VLOOKUP(A470,'[1]YATIRIM GLR.'!$B$1:$C$637,2,FALSE)</f>
        <v>0</v>
      </c>
    </row>
    <row r="471" spans="1:3" ht="12.75">
      <c r="A471" s="43">
        <v>673039</v>
      </c>
      <c r="B471" s="54" t="s">
        <v>286</v>
      </c>
      <c r="C471" s="88">
        <v>-4866888.83</v>
      </c>
    </row>
    <row r="472" spans="1:3" ht="12.75">
      <c r="A472" s="39">
        <v>67304</v>
      </c>
      <c r="B472" s="40" t="s">
        <v>291</v>
      </c>
      <c r="C472" s="88">
        <f>VLOOKUP(A472,'[1]YATIRIM GLR.'!$B$1:$C$637,2,FALSE)</f>
        <v>-15342074.7</v>
      </c>
    </row>
    <row r="473" spans="1:3" ht="12.75">
      <c r="A473" s="39">
        <v>67305</v>
      </c>
      <c r="B473" s="40" t="s">
        <v>292</v>
      </c>
      <c r="C473" s="41">
        <f>C474+C475</f>
        <v>-101207.11</v>
      </c>
    </row>
    <row r="474" spans="1:3" ht="12.75">
      <c r="A474" s="43">
        <v>673051</v>
      </c>
      <c r="B474" s="54" t="s">
        <v>293</v>
      </c>
      <c r="C474" s="88">
        <v>-25332.14</v>
      </c>
    </row>
    <row r="475" spans="1:3" ht="12.75">
      <c r="A475" s="43">
        <v>673052</v>
      </c>
      <c r="B475" s="54" t="s">
        <v>294</v>
      </c>
      <c r="C475" s="88">
        <v>-75874.97</v>
      </c>
    </row>
    <row r="476" spans="1:3" ht="12.75">
      <c r="A476" s="39">
        <v>67306</v>
      </c>
      <c r="B476" s="40" t="s">
        <v>295</v>
      </c>
      <c r="C476" s="41">
        <f>C477+C478</f>
        <v>0</v>
      </c>
    </row>
    <row r="477" spans="1:3" ht="12.75">
      <c r="A477" s="43">
        <v>673061</v>
      </c>
      <c r="B477" s="54" t="s">
        <v>293</v>
      </c>
      <c r="C477" s="88">
        <f>VLOOKUP(A477,'[1]YATIRIM GLR.'!$B$1:$C$637,2,FALSE)</f>
        <v>0</v>
      </c>
    </row>
    <row r="478" spans="1:3" ht="12.75">
      <c r="A478" s="43">
        <v>673062</v>
      </c>
      <c r="B478" s="54" t="s">
        <v>294</v>
      </c>
      <c r="C478" s="88">
        <f>VLOOKUP(A478,'[1]YATIRIM GLR.'!$B$1:$C$637,2,FALSE)</f>
        <v>0</v>
      </c>
    </row>
    <row r="479" spans="1:3" ht="12.75">
      <c r="A479" s="39">
        <v>67307</v>
      </c>
      <c r="B479" s="40" t="s">
        <v>296</v>
      </c>
      <c r="C479" s="41">
        <f>C480+C481+C482</f>
        <v>-366186.41</v>
      </c>
    </row>
    <row r="480" spans="1:3" ht="12.75">
      <c r="A480" s="43">
        <v>673071</v>
      </c>
      <c r="B480" s="54" t="s">
        <v>297</v>
      </c>
      <c r="C480" s="88">
        <v>-313107.67</v>
      </c>
    </row>
    <row r="481" spans="1:3" ht="12.75">
      <c r="A481" s="43">
        <v>673072</v>
      </c>
      <c r="B481" s="54" t="s">
        <v>298</v>
      </c>
      <c r="C481" s="88">
        <v>-53078.74</v>
      </c>
    </row>
    <row r="482" spans="1:3" ht="12.75">
      <c r="A482" s="43">
        <v>673073</v>
      </c>
      <c r="B482" s="54" t="s">
        <v>334</v>
      </c>
      <c r="C482" s="88">
        <f>VLOOKUP(A482,'[1]YATIRIM GLR.'!$B$1:$C$637,2,FALSE)</f>
        <v>0</v>
      </c>
    </row>
    <row r="483" spans="1:3" ht="12.75">
      <c r="A483" s="39">
        <v>67308</v>
      </c>
      <c r="B483" s="40" t="s">
        <v>300</v>
      </c>
      <c r="C483" s="88">
        <f>VLOOKUP(A483,'[1]YATIRIM GLR.'!$B$1:$C$637,2,FALSE)</f>
        <v>0</v>
      </c>
    </row>
    <row r="484" spans="1:3" ht="12.75">
      <c r="A484" s="39">
        <v>67399</v>
      </c>
      <c r="B484" s="40" t="s">
        <v>301</v>
      </c>
      <c r="C484" s="41">
        <f>C485+C486+C487</f>
        <v>-42815.75</v>
      </c>
    </row>
    <row r="485" spans="1:3" ht="12.75">
      <c r="A485" s="43">
        <v>673991</v>
      </c>
      <c r="B485" s="54" t="s">
        <v>302</v>
      </c>
      <c r="C485" s="88">
        <f>VLOOKUP(A485,'[1]YATIRIM GLR.'!$B$1:$C$637,2,FALSE)</f>
        <v>0</v>
      </c>
    </row>
    <row r="486" spans="1:3" ht="12.75">
      <c r="A486" s="43">
        <v>673992</v>
      </c>
      <c r="B486" s="54" t="s">
        <v>303</v>
      </c>
      <c r="C486" s="88">
        <v>-42815.75</v>
      </c>
    </row>
    <row r="487" spans="1:3" ht="12.75">
      <c r="A487" s="43">
        <v>673993</v>
      </c>
      <c r="B487" s="54" t="s">
        <v>299</v>
      </c>
      <c r="C487" s="88">
        <f>VLOOKUP(A487,'[1]YATIRIM GLR.'!$B$1:$C$637,2,FALSE)</f>
        <v>0</v>
      </c>
    </row>
    <row r="488" spans="1:3" ht="12.75">
      <c r="A488" s="33">
        <v>674</v>
      </c>
      <c r="B488" s="34" t="s">
        <v>335</v>
      </c>
      <c r="C488" s="88">
        <f>VLOOKUP(A488,'[1]YATIRIM GLR.'!$B$1:$C$637,2,FALSE)</f>
        <v>0</v>
      </c>
    </row>
    <row r="489" spans="1:3" ht="12.75">
      <c r="A489" s="33">
        <v>675</v>
      </c>
      <c r="B489" s="34" t="s">
        <v>273</v>
      </c>
      <c r="C489" s="88">
        <f>VLOOKUP(A489,'[1]YATIRIM GLR.'!$B$1:$C$637,2,FALSE)</f>
        <v>19300530.92</v>
      </c>
    </row>
    <row r="490" spans="1:3" ht="12.75">
      <c r="A490" s="33">
        <v>676</v>
      </c>
      <c r="B490" s="34" t="s">
        <v>336</v>
      </c>
      <c r="C490" s="35">
        <f>C491+C492+C493+C494+C495+C496+C497+C498</f>
        <v>-4526063.68</v>
      </c>
    </row>
    <row r="491" spans="1:3" ht="12.75">
      <c r="A491" s="39">
        <v>67601</v>
      </c>
      <c r="B491" s="40" t="s">
        <v>337</v>
      </c>
      <c r="C491" s="87">
        <f>VLOOKUP(A491,'[1]YATIRIM GLR.'!$B$1:$C$637,2,FALSE)</f>
        <v>-84630.14</v>
      </c>
    </row>
    <row r="492" spans="1:3" ht="12.75">
      <c r="A492" s="39">
        <v>67602</v>
      </c>
      <c r="B492" s="40" t="s">
        <v>338</v>
      </c>
      <c r="C492" s="87">
        <f>VLOOKUP(A492,'[1]YATIRIM GLR.'!$B$1:$C$637,2,FALSE)</f>
        <v>0</v>
      </c>
    </row>
    <row r="493" spans="1:3" ht="12.75">
      <c r="A493" s="39">
        <v>67603</v>
      </c>
      <c r="B493" s="40" t="s">
        <v>339</v>
      </c>
      <c r="C493" s="87">
        <f>VLOOKUP(A493,'[1]YATIRIM GLR.'!$B$1:$C$637,2,FALSE)</f>
        <v>-1354908.79</v>
      </c>
    </row>
    <row r="494" spans="1:3" ht="12.75">
      <c r="A494" s="39">
        <v>67604</v>
      </c>
      <c r="B494" s="40" t="s">
        <v>340</v>
      </c>
      <c r="C494" s="87">
        <f>VLOOKUP(A494,'[1]YATIRIM GLR.'!$B$1:$C$637,2,FALSE)</f>
        <v>-697481.01</v>
      </c>
    </row>
    <row r="495" spans="1:3" ht="12.75">
      <c r="A495" s="39">
        <v>67605</v>
      </c>
      <c r="B495" s="40" t="s">
        <v>341</v>
      </c>
      <c r="C495" s="87">
        <f>VLOOKUP(A495,'[1]YATIRIM GLR.'!$B$1:$C$637,2,FALSE)</f>
        <v>0</v>
      </c>
    </row>
    <row r="496" spans="1:3" ht="12.75">
      <c r="A496" s="39">
        <v>67606</v>
      </c>
      <c r="B496" s="40" t="s">
        <v>342</v>
      </c>
      <c r="C496" s="87">
        <v>2891931.49</v>
      </c>
    </row>
    <row r="497" spans="1:3" ht="12.75">
      <c r="A497" s="39">
        <v>67607</v>
      </c>
      <c r="B497" s="40" t="s">
        <v>343</v>
      </c>
      <c r="C497" s="87">
        <f>VLOOKUP(A497,'[1]YATIRIM GLR.'!$B$1:$C$637,2,FALSE)</f>
        <v>-321253.56</v>
      </c>
    </row>
    <row r="498" spans="1:3" ht="12.75">
      <c r="A498" s="39">
        <v>67609</v>
      </c>
      <c r="B498" s="40" t="s">
        <v>344</v>
      </c>
      <c r="C498" s="87">
        <f>VLOOKUP(A498,'[1]YATIRIM GLR.'!$B$1:$C$637,2,FALSE)</f>
        <v>-4959721.67</v>
      </c>
    </row>
    <row r="499" spans="1:3" ht="12.75">
      <c r="A499" s="33">
        <v>677</v>
      </c>
      <c r="B499" s="34" t="s">
        <v>274</v>
      </c>
      <c r="C499" s="87">
        <f>VLOOKUP(A499,'[1]YATIRIM GLR.'!$B$1:$C$637,2,FALSE)</f>
        <v>0</v>
      </c>
    </row>
    <row r="500" spans="1:3" ht="12.75">
      <c r="A500" s="28">
        <v>68</v>
      </c>
      <c r="B500" s="29" t="s">
        <v>345</v>
      </c>
      <c r="C500" s="68">
        <f>C501+C510+C513+C518+C521+C524+C525+C526+C529+C530</f>
        <v>-17746401.62</v>
      </c>
    </row>
    <row r="501" spans="1:3" ht="12.75">
      <c r="A501" s="33">
        <v>680</v>
      </c>
      <c r="B501" s="34" t="s">
        <v>346</v>
      </c>
      <c r="C501" s="35">
        <f>C502+C503+C509</f>
        <v>-24931797.12</v>
      </c>
    </row>
    <row r="502" spans="1:3" ht="12.75">
      <c r="A502" s="39">
        <v>68001</v>
      </c>
      <c r="B502" s="40" t="s">
        <v>347</v>
      </c>
      <c r="C502" s="87">
        <f>VLOOKUP(A502,'[1]YATIRIM GLR.'!$B$1:$C$637,2,FALSE)</f>
        <v>0</v>
      </c>
    </row>
    <row r="503" spans="1:3" ht="12.75">
      <c r="A503" s="39">
        <v>68002</v>
      </c>
      <c r="B503" s="40" t="s">
        <v>348</v>
      </c>
      <c r="C503" s="41">
        <f>C504+C506+C507+C508+C505</f>
        <v>-15361097.46</v>
      </c>
    </row>
    <row r="504" spans="1:3" ht="12.75">
      <c r="A504" s="43">
        <v>680021</v>
      </c>
      <c r="B504" s="54" t="s">
        <v>349</v>
      </c>
      <c r="C504" s="88">
        <v>246811.29</v>
      </c>
    </row>
    <row r="505" spans="1:3" ht="12.75">
      <c r="A505" s="43">
        <v>680022</v>
      </c>
      <c r="B505" s="54" t="s">
        <v>350</v>
      </c>
      <c r="C505" s="88">
        <v>-15538304.56</v>
      </c>
    </row>
    <row r="506" spans="1:3" ht="12.75">
      <c r="A506" s="43">
        <v>680023</v>
      </c>
      <c r="B506" s="54" t="s">
        <v>351</v>
      </c>
      <c r="C506" s="88">
        <f>VLOOKUP(A506,'[1]YATIRIM GLR.'!$B$1:$C$637,2,FALSE)</f>
        <v>0</v>
      </c>
    </row>
    <row r="507" spans="1:3" ht="12.75">
      <c r="A507" s="43">
        <v>680024</v>
      </c>
      <c r="B507" s="54" t="s">
        <v>352</v>
      </c>
      <c r="C507" s="88">
        <v>-6280.56</v>
      </c>
    </row>
    <row r="508" spans="1:3" ht="12.75">
      <c r="A508" s="43">
        <v>680025</v>
      </c>
      <c r="B508" s="54" t="s">
        <v>353</v>
      </c>
      <c r="C508" s="88">
        <v>-63323.63</v>
      </c>
    </row>
    <row r="509" spans="1:3" ht="12.75">
      <c r="A509" s="39">
        <v>68099</v>
      </c>
      <c r="B509" s="39" t="s">
        <v>354</v>
      </c>
      <c r="C509" s="88">
        <f>VLOOKUP(A509,'[1]YATIRIM GLR.'!$B$1:$C$637,2,FALSE)</f>
        <v>-9570699.66</v>
      </c>
    </row>
    <row r="510" spans="1:3" ht="12.75">
      <c r="A510" s="33">
        <v>681</v>
      </c>
      <c r="B510" s="34" t="s">
        <v>355</v>
      </c>
      <c r="C510" s="35">
        <f>C511+C512</f>
        <v>0</v>
      </c>
    </row>
    <row r="511" spans="1:3" ht="12.75">
      <c r="A511" s="39">
        <v>68101</v>
      </c>
      <c r="B511" s="40" t="s">
        <v>356</v>
      </c>
      <c r="C511" s="87">
        <f>VLOOKUP(A511,'[1]YATIRIM GLR.'!$B$1:$C$637,2,FALSE)</f>
        <v>0</v>
      </c>
    </row>
    <row r="512" spans="1:3" ht="12.75">
      <c r="A512" s="39">
        <v>68102</v>
      </c>
      <c r="B512" s="40" t="s">
        <v>357</v>
      </c>
      <c r="C512" s="87">
        <f>VLOOKUP(A512,'[1]YATIRIM GLR.'!$B$1:$C$637,2,FALSE)</f>
        <v>0</v>
      </c>
    </row>
    <row r="513" spans="1:3" ht="12.75">
      <c r="A513" s="33">
        <v>682</v>
      </c>
      <c r="B513" s="34" t="s">
        <v>358</v>
      </c>
      <c r="C513" s="35">
        <f>C514+C515+C516+C517</f>
        <v>0</v>
      </c>
    </row>
    <row r="514" spans="1:3" ht="12.75">
      <c r="A514" s="39">
        <v>68201</v>
      </c>
      <c r="B514" s="40" t="s">
        <v>359</v>
      </c>
      <c r="C514" s="87">
        <f>VLOOKUP(A514,'[1]YATIRIM GLR.'!$B$1:$C$637,2,FALSE)</f>
        <v>0</v>
      </c>
    </row>
    <row r="515" spans="1:3" ht="12.75">
      <c r="A515" s="39">
        <v>68202</v>
      </c>
      <c r="B515" s="40" t="s">
        <v>360</v>
      </c>
      <c r="C515" s="87">
        <f>VLOOKUP(A515,'[1]YATIRIM GLR.'!$B$1:$C$637,2,FALSE)</f>
        <v>0</v>
      </c>
    </row>
    <row r="516" spans="1:3" ht="12.75">
      <c r="A516" s="39">
        <v>68203</v>
      </c>
      <c r="B516" s="40" t="s">
        <v>361</v>
      </c>
      <c r="C516" s="87">
        <f>VLOOKUP(A516,'[1]YATIRIM GLR.'!$B$1:$C$637,2,FALSE)</f>
        <v>0</v>
      </c>
    </row>
    <row r="517" spans="1:3" ht="12.75">
      <c r="A517" s="39">
        <v>68204</v>
      </c>
      <c r="B517" s="40" t="s">
        <v>362</v>
      </c>
      <c r="C517" s="87">
        <f>VLOOKUP(A517,'[1]YATIRIM GLR.'!$B$1:$C$637,2,FALSE)</f>
        <v>0</v>
      </c>
    </row>
    <row r="518" spans="1:3" ht="12.75">
      <c r="A518" s="33">
        <v>683</v>
      </c>
      <c r="B518" s="34" t="s">
        <v>363</v>
      </c>
      <c r="C518" s="35">
        <f>C519+C520</f>
        <v>0</v>
      </c>
    </row>
    <row r="519" spans="1:3" ht="12.75">
      <c r="A519" s="39">
        <v>68301</v>
      </c>
      <c r="B519" s="40" t="s">
        <v>364</v>
      </c>
      <c r="C519" s="87">
        <f>VLOOKUP(A519,'[1]YATIRIM GLR.'!$B$1:$C$637,2,FALSE)</f>
        <v>0</v>
      </c>
    </row>
    <row r="520" spans="1:3" ht="12.75">
      <c r="A520" s="39">
        <v>68302</v>
      </c>
      <c r="B520" s="40" t="s">
        <v>365</v>
      </c>
      <c r="C520" s="87">
        <f>VLOOKUP(A520,'[1]YATIRIM GLR.'!$B$1:$C$637,2,FALSE)</f>
        <v>0</v>
      </c>
    </row>
    <row r="521" spans="1:3" ht="12.75">
      <c r="A521" s="33">
        <v>684</v>
      </c>
      <c r="B521" s="34" t="s">
        <v>366</v>
      </c>
      <c r="C521" s="35">
        <f>C522+C523</f>
        <v>6692994</v>
      </c>
    </row>
    <row r="522" spans="1:3" ht="12.75">
      <c r="A522" s="39">
        <v>68401</v>
      </c>
      <c r="B522" s="40" t="s">
        <v>367</v>
      </c>
      <c r="C522" s="87">
        <v>6692994</v>
      </c>
    </row>
    <row r="523" spans="1:3" ht="12.75">
      <c r="A523" s="39">
        <v>68402</v>
      </c>
      <c r="B523" s="40" t="s">
        <v>368</v>
      </c>
      <c r="C523" s="87">
        <f>VLOOKUP(A523,'[1]YATIRIM GLR.'!$B$1:$C$637,2,FALSE)</f>
        <v>0</v>
      </c>
    </row>
    <row r="524" spans="1:3" ht="12.75">
      <c r="A524" s="33">
        <v>685</v>
      </c>
      <c r="B524" s="34" t="s">
        <v>369</v>
      </c>
      <c r="C524" s="87">
        <f>VLOOKUP(A524,'[1]YATIRIM GLR.'!$B$1:$C$637,2,FALSE)</f>
        <v>277252.92</v>
      </c>
    </row>
    <row r="525" spans="1:3" ht="12.75">
      <c r="A525" s="33">
        <v>686</v>
      </c>
      <c r="B525" s="34" t="s">
        <v>370</v>
      </c>
      <c r="C525" s="87">
        <f>VLOOKUP(A525,'[1]YATIRIM GLR.'!$B$1:$C$637,2,FALSE)</f>
        <v>364359.65</v>
      </c>
    </row>
    <row r="526" spans="1:3" ht="12.75">
      <c r="A526" s="33">
        <v>687</v>
      </c>
      <c r="B526" s="34" t="s">
        <v>371</v>
      </c>
      <c r="C526" s="35">
        <f>C527+C528</f>
        <v>-149211.07</v>
      </c>
    </row>
    <row r="527" spans="1:3" ht="12.75">
      <c r="A527" s="39">
        <v>68701</v>
      </c>
      <c r="B527" s="40" t="s">
        <v>372</v>
      </c>
      <c r="C527" s="87">
        <f>VLOOKUP(A527,'[1]YATIRIM GLR.'!$B$1:$C$637,2,FALSE)</f>
        <v>-148671.39</v>
      </c>
    </row>
    <row r="528" spans="1:3" ht="12.75">
      <c r="A528" s="39">
        <v>68799</v>
      </c>
      <c r="B528" s="40" t="s">
        <v>371</v>
      </c>
      <c r="C528" s="87">
        <f>VLOOKUP(A528,'[1]YATIRIM GLR.'!$B$1:$C$637,2,FALSE)</f>
        <v>-539.68</v>
      </c>
    </row>
    <row r="529" spans="1:3" ht="12.75">
      <c r="A529" s="33">
        <v>688</v>
      </c>
      <c r="B529" s="34" t="s">
        <v>373</v>
      </c>
      <c r="C529" s="87">
        <f>VLOOKUP(A529,'[1]YATIRIM GLR.'!$B$1:$C$637,2,FALSE)</f>
        <v>0</v>
      </c>
    </row>
    <row r="530" spans="1:3" ht="12.75">
      <c r="A530" s="33">
        <v>689</v>
      </c>
      <c r="B530" s="34" t="s">
        <v>374</v>
      </c>
      <c r="C530" s="87">
        <f>VLOOKUP(A530,'[1]YATIRIM GLR.'!$B$1:$C$637,2,FALSE)</f>
        <v>0</v>
      </c>
    </row>
    <row r="531" spans="1:3" ht="12.75">
      <c r="A531" s="28">
        <v>69</v>
      </c>
      <c r="B531" s="29" t="s">
        <v>375</v>
      </c>
      <c r="C531" s="68">
        <f>C534+C535</f>
        <v>15569771.330000067</v>
      </c>
    </row>
    <row r="532" spans="1:3" ht="12.75">
      <c r="A532" s="33">
        <v>690</v>
      </c>
      <c r="B532" s="34" t="s">
        <v>376</v>
      </c>
      <c r="C532" s="89">
        <f>C13+C98+C144+C223+C330+C338+C349+C439+C500</f>
        <v>26566894.660000067</v>
      </c>
    </row>
    <row r="533" spans="1:3" ht="12.75">
      <c r="A533" s="33">
        <v>691</v>
      </c>
      <c r="B533" s="34" t="s">
        <v>377</v>
      </c>
      <c r="C533" s="86">
        <v>-10997123.33</v>
      </c>
    </row>
    <row r="534" spans="1:3" ht="12.75">
      <c r="A534" s="33">
        <v>692</v>
      </c>
      <c r="B534" s="34" t="s">
        <v>378</v>
      </c>
      <c r="C534" s="89">
        <f>C532+C533</f>
        <v>15569771.330000067</v>
      </c>
    </row>
    <row r="535" spans="1:3" ht="12.75">
      <c r="A535" s="33">
        <v>693</v>
      </c>
      <c r="B535" s="34" t="s">
        <v>379</v>
      </c>
      <c r="C535" s="86"/>
    </row>
  </sheetData>
  <sheetProtection password="E2AD" sheet="1" objects="1" scenarios="1"/>
  <dataValidations count="20"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errorTitle="HATALI GİRİŞ YAPTINIZ!" error="Lütfen sıfır ya da pozitif bir değer giriniz." sqref="D44:CF52">
      <formula1>-9999999999999990000000000000000</formula1>
      <formula2>9.99999999999999E+31</formula2>
    </dataValidation>
    <dataValidation type="decimal" allowBlank="1" showInputMessage="1" showErrorMessage="1" errorTitle="HATALI GİRİŞ YAPTINIZ!" error="Lütfen sıfır ya da pozitif bir değer giriniz." sqref="D133:BW133 D139:BW143">
      <formula1>-99999999999999900000</formula1>
      <formula2>99999999999999900000</formula2>
    </dataValidation>
    <dataValidation operator="lessThanOrEqual" allowBlank="1" showInputMessage="1" showErrorMessage="1" promptTitle="DİKKAT!" prompt="Sıfır ya da negatif bir değer giriniz." errorTitle="HATALI GİRİŞ YAPTINIZ!" error="Lütfen sıfır ya da negatif bir sayı giriniz." sqref="BX306:CF313"/>
    <dataValidation operator="greaterThanOrEqual" allowBlank="1" showInputMessage="1" showErrorMessage="1" errorTitle="HATALI GİRİŞ YAPTINIZ!" error="Lütfen sıfır ya da pozitif bir değer giriniz." sqref="C24 C415:C422"/>
    <dataValidation type="decimal" allowBlank="1" showInputMessage="1" showErrorMessage="1" errorTitle="HATALI GİRİŞ YAPTINIZ!" error="Lütfen sıfır ya da pozitif bir değer giriniz." sqref="BX210:CF212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BX170:CF178">
      <formula1>-999999999999</formula1>
      <formula2>999999999999</formula2>
    </dataValidation>
    <dataValidation type="decimal" allowBlank="1" showInputMessage="1" showErrorMessage="1" sqref="BX180:CF187">
      <formula1>-99999999999999</formula1>
      <formula2>9999999999999</formula2>
    </dataValidation>
    <dataValidation type="decimal" allowBlank="1" showInputMessage="1" showErrorMessage="1" sqref="BX189:CF197">
      <formula1>-99999999999999</formula1>
      <formula2>999999999999999</formula2>
    </dataValidation>
    <dataValidation type="decimal" allowBlank="1" showInputMessage="1" showErrorMessage="1" errorTitle="HATALI GİRİŞ YAPTINIZ!" error="Lütfen sıfır ya da pozitif bir değer giriniz." sqref="BX199:CF200">
      <formula1>-99999999999999</formula1>
      <formula2>99999999999999</formula2>
    </dataValidation>
    <dataValidation type="decimal" allowBlank="1" showInputMessage="1" showErrorMessage="1" errorTitle="HATALI GİRİŞ YAPTINIZ!" error="Lütfen sıfır ya da pozitif bir değer giriniz." sqref="BX202:CF203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X205:CF208 D54:BW61">
      <formula1>-9999999999999990</formula1>
      <formula2>999999999999999</formula2>
    </dataValidation>
    <dataValidation type="whole" operator="greaterThanOrEqual" allowBlank="1" showInputMessage="1" showErrorMessage="1" errorTitle="HATALI GİRİŞ YAPTINIZ!" error="Lütfen sıfır ya da pozitif bir değer giriniz." sqref="C15:C21 C23 BS146:BS148 BT234:BW234 BT241:BW241 BT248:BW248 BT255:BW255 BT250:BW250 BT257:BW257 BT228:BW230 BT236:BW236 BT170:BW178 BT157:BW157 BT180:BW187 BT164:BW164 BT210:BW213 BT202:BW203 BT146:BW152 BT189:BW197 BT215:BW215 BT199:BW200 BT205:BW208 D199:BR200 D215:BR215 D159:BW159 D166:BW166 D189:BR197 D146:BR152 D202:BR203 D210:BR213 D164:BR164 D180:BR187 D157:BR157 D170:BR178 D205:BR208 D236:BR236 D228:BR230 D257:BR257 D250:BR250 D255:BR255 D248:BR248 D241:BR241 D234:BR234 D243:BR243 BT243:BW243 BS175 BS168 BS173 BS152 BS161 BS249:BS255 BS154 C120:C121 D95:BW95 C101:C103 C105:C107 C63:C70 C79:C82 C88:C97 C73:C74 C84:C86 C54:C61 C76:C77 C44:C52 C30:C34 C40:C41 C113:C114 C534 C532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E222 D216:D222 E216:E220 BT251:BW251 BT254:BW254 BT258:BW258 BT319:BW320 BT279:BW284 BT244:BW244 BT306:BW314 BT297:BW304 BT287:BW295 BT316:BW317 BT270:BW277 BT237:BW237 BT233:BW233 BT240:BW240 BT247:BW247 BT322:BW325 BT327:BW329 BT160:BW160 BT167:BW167 BT163:BW163 BT156:BW156 BT216:BW222 BT153:BW153 F216:BR222 D156:BR156 D225:BR227 BT225:BW227 D163:BR163 D167:BR167 D160:BR160 D153:BR153 D327:BR329 D322:BR325 D247:BR247 D240:BR240 D233:BR233 D237:BR237 D270:BR277 D316:BR317 D287:BR295 D297:BR304 D306:BR314 D244:BR244 D279:BR284 D319:BR320 D258:BR258 D254:BR254 D251:BR251 BS260:BS266 BS224:BS232 BS162 BS197:BS202 BS144:BS145 BS237:BS238 BS176 BS172 BS169 BS257:BS258 BS245:BS247 BS240:BS243 BS165 BS158 BS151 BS155 BS188:BS195 BS234:BS235 BS205:BS213 BS215:BS222 C104:BW104 C100:BW100 C27:C28 C37:C38 C133:C143 C117:C118 C110:C11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D120:BW120 D118:BW118 D38:BW38 C22 BX241:CF241 BX243:CF243 BX248:CF248 BX255:CF255 BX257:CF257 BX250:CF250 BX213:CF213 BX166:CF166 BX164:CF164 D71:BW71 D40:BW40 D73:BW74 D76:BW77 D79:BW82 D84:BW86 C361:C368 C351:C359 C331:C337 C436:C438 C502 C511 C514 C396:C404 C380:C381 C383:C384 C386:C389 C425:C426 C519 C522 C428:C429 C391:C393 C525 C529 C535 C516 C406:C413 C431:C434 C423">
      <formula1>0</formula1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BX251:CF251 BX254:CF254 BX258:CF258 BX271:CF275 BX279:CF284 BX287:CF295 BX297:CF304 BX316:CF317 BX319:CF320 BX322:CF325 BX327:CF329 BX163:CF163 BX167:CF167 BX314:CF314 D134:BW138 D117:BW117 D121:BW121 D41:BW41 D37:BW37 BX240:CF240 BX244:CF244 BX247:CF247 C445:C453 C440:C442 C342:C348 C339:C340 C515 C474:C475 C477:C478 C480:C483 C491:C499 C533 C512 C455:C462 C520 C523:C524 C517 C504 C527:C528 C530 C485:C489">
      <formula1>0</formula1>
    </dataValidation>
    <dataValidation type="decimal" allowBlank="1" showInputMessage="1" showErrorMessage="1" sqref="D124:BW125 BX261:CF262 BX264:CF265 BX267:CF268 D130:BW131 D127:BW128 C505:C508">
      <formula1>-9999999999999990</formula1>
      <formula2>99999999999999900</formula2>
    </dataValidation>
    <dataValidation type="decimal" allowBlank="1" showInputMessage="1" showErrorMessage="1" errorTitle="HATALI GİRİŞ YAPTINIZ!" error="Lütfen sıfır ya da pozitif bir değer giriniz." sqref="C319:C320 C316:C317 C306:C314 C297:C304 C287:C295 C279:C284 C270:C277 C267:C268 C257:C258 C254:C255 C250:C251 C247:C248 C243:C244 C240:C241 C236:C237 C233:C234 C322:C325 C264:C265 C261:C262 C327:C329 BX236:CF237 BX233:CF234 BX276:CF277 BX270:CF270 C146:C153 BX156:CF157 BX159:CF160 C225:C230 C205:C208 C210:C213 C215:C222 C156:C157 C159:C160 C163:C164 C166:C167 C170:C178 C180:C187 C189:C197 C199:C200 C202:C203 BX146:CF153 BX215:CF222 BX229:CF230 BX226:CF227 D105:BW107 D30:BW34 D27:BW28 D88:BW94 D96:BW97 D101:BW103 D113:BW114 D110:BW111 D15:BW24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C370:C378">
      <formula1>-9999999999999990000</formula1>
      <formula2>9999999999999990000</formula2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2011-10-18T11:51:43Z</dcterms:created>
  <dcterms:modified xsi:type="dcterms:W3CDTF">2011-11-01T16:57:02Z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